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36" windowWidth="15960" windowHeight="13176"/>
  </bookViews>
  <sheets>
    <sheet name="Feuil1 - Tableau 1" sheetId="1" r:id="rId1"/>
    <sheet name="Feuil1 - Bilan" sheetId="2" r:id="rId2"/>
    <sheet name="Feuil1 - Dessins" sheetId="3" r:id="rId3"/>
    <sheet name="Feuille 1" sheetId="4" r:id="rId4"/>
  </sheets>
  <calcPr calcId="125725"/>
</workbook>
</file>

<file path=xl/calcChain.xml><?xml version="1.0" encoding="utf-8"?>
<calcChain xmlns="http://schemas.openxmlformats.org/spreadsheetml/2006/main">
  <c r="F50" i="1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AV47"/>
  <c r="AW47"/>
  <c r="F47"/>
  <c r="AJ13"/>
  <c r="P13"/>
  <c r="K25"/>
  <c r="F13"/>
  <c r="A35"/>
  <c r="B35"/>
  <c r="A27"/>
  <c r="B27"/>
  <c r="A28"/>
  <c r="B28"/>
  <c r="G13"/>
  <c r="H13"/>
  <c r="I13"/>
  <c r="J13"/>
  <c r="K13"/>
  <c r="L13"/>
  <c r="M13"/>
  <c r="N13"/>
  <c r="O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K13"/>
  <c r="AL13"/>
  <c r="AM13"/>
  <c r="AN13"/>
  <c r="AO13"/>
  <c r="AP13"/>
  <c r="AQ13"/>
  <c r="AR13"/>
  <c r="AS13"/>
  <c r="AT13"/>
  <c r="AU13"/>
  <c r="AV13"/>
  <c r="AW13"/>
  <c r="F25"/>
  <c r="G25"/>
  <c r="H25"/>
  <c r="I25"/>
  <c r="J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F38"/>
  <c r="G38"/>
  <c r="H38"/>
  <c r="I38"/>
  <c r="J38"/>
  <c r="K38"/>
  <c r="L38"/>
  <c r="M38"/>
  <c r="N38"/>
  <c r="O38"/>
  <c r="P38"/>
  <c r="Q38"/>
  <c r="R38"/>
  <c r="S38"/>
  <c r="T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44" i="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A1"/>
  <c r="AW41" i="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D41"/>
  <c r="B40"/>
  <c r="A40"/>
  <c r="B39"/>
  <c r="A39"/>
  <c r="D38"/>
  <c r="B37"/>
  <c r="A37"/>
  <c r="B36"/>
  <c r="A36"/>
  <c r="B34"/>
  <c r="A34"/>
  <c r="B33"/>
  <c r="A33"/>
  <c r="B32"/>
  <c r="A32"/>
  <c r="B31"/>
  <c r="A31"/>
  <c r="B30"/>
  <c r="A30"/>
  <c r="B29"/>
  <c r="A29"/>
  <c r="B26"/>
  <c r="A26"/>
  <c r="D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D13"/>
  <c r="B12"/>
  <c r="A12"/>
  <c r="B11"/>
  <c r="A11"/>
  <c r="B10"/>
  <c r="A10"/>
  <c r="B9"/>
  <c r="A9"/>
  <c r="B8"/>
  <c r="A8"/>
  <c r="B7"/>
  <c r="A7"/>
  <c r="B6"/>
  <c r="A6"/>
  <c r="B5"/>
  <c r="A5"/>
  <c r="B4"/>
  <c r="A4"/>
  <c r="B3"/>
  <c r="A3"/>
  <c r="B2"/>
  <c r="A2"/>
  <c r="AC43" l="1"/>
  <c r="AC46" s="1"/>
  <c r="B24" i="4" s="1"/>
  <c r="L43" i="1"/>
  <c r="L46" s="1"/>
  <c r="B7" i="4" s="1"/>
  <c r="Q43" i="1"/>
  <c r="G43"/>
  <c r="I43"/>
  <c r="I46" s="1"/>
  <c r="B4" i="4" s="1"/>
  <c r="AT43" i="1"/>
  <c r="AT46" s="1"/>
  <c r="B41" i="4" s="1"/>
  <c r="U43" i="1"/>
  <c r="U46" s="1"/>
  <c r="B16" i="4" s="1"/>
  <c r="AU43" i="1"/>
  <c r="AU46" s="1"/>
  <c r="B42" i="4" s="1"/>
  <c r="J43" i="1"/>
  <c r="AS43"/>
  <c r="AS46" s="1"/>
  <c r="B40" i="4" s="1"/>
  <c r="N43" i="1"/>
  <c r="N46" s="1"/>
  <c r="B9" i="4" s="1"/>
  <c r="Z43" i="1"/>
  <c r="Z46" s="1"/>
  <c r="B21" i="4" s="1"/>
  <c r="R43" i="1"/>
  <c r="R46" s="1"/>
  <c r="B13" i="4" s="1"/>
  <c r="AB43" i="1"/>
  <c r="AB46" s="1"/>
  <c r="B23" i="4" s="1"/>
  <c r="AE43" i="1"/>
  <c r="AE46" s="1"/>
  <c r="B26" i="4" s="1"/>
  <c r="T43" i="1"/>
  <c r="T46" s="1"/>
  <c r="B15" i="4" s="1"/>
  <c r="AM43" i="1"/>
  <c r="AM46" s="1"/>
  <c r="B34" i="4" s="1"/>
  <c r="O43" i="1"/>
  <c r="W43"/>
  <c r="AG43"/>
  <c r="M43"/>
  <c r="H43"/>
  <c r="P43"/>
  <c r="Y43"/>
  <c r="AK43"/>
  <c r="AK46" s="1"/>
  <c r="B32" i="4" s="1"/>
  <c r="AI43" i="1"/>
  <c r="AI46" s="1"/>
  <c r="B30" i="4" s="1"/>
  <c r="AJ43" i="1"/>
  <c r="AJ46" s="1"/>
  <c r="B31" i="4" s="1"/>
  <c r="AL43" i="1"/>
  <c r="AL46" s="1"/>
  <c r="AD43"/>
  <c r="V43"/>
  <c r="F43"/>
  <c r="AV43"/>
  <c r="AV46" s="1"/>
  <c r="AN43"/>
  <c r="AN46" s="1"/>
  <c r="B35" i="4" s="1"/>
  <c r="AF43" i="1"/>
  <c r="X43"/>
  <c r="X46" s="1"/>
  <c r="B19" i="4" s="1"/>
  <c r="AW43" i="1"/>
  <c r="AO43"/>
  <c r="AR43"/>
  <c r="K43"/>
  <c r="S43"/>
  <c r="S46" s="1"/>
  <c r="AA43"/>
  <c r="AA46" s="1"/>
  <c r="AQ43"/>
  <c r="AQ46" s="1"/>
  <c r="B38" i="4" s="1"/>
  <c r="AH43" i="1"/>
  <c r="AH46" s="1"/>
  <c r="AP43"/>
  <c r="AP46" s="1"/>
  <c r="K46" l="1"/>
  <c r="B6" i="4" s="1"/>
  <c r="P46" i="1"/>
  <c r="B11" i="4" s="1"/>
  <c r="AF46" i="1"/>
  <c r="B27" i="4" s="1"/>
  <c r="B10"/>
  <c r="O46" i="1"/>
  <c r="Q46"/>
  <c r="B12" i="4" s="1"/>
  <c r="B18"/>
  <c r="W46" i="1"/>
  <c r="AG46"/>
  <c r="B28" i="4" s="1"/>
  <c r="AO46" i="1"/>
  <c r="B36" i="4" s="1"/>
  <c r="Y46" i="1"/>
  <c r="B20" i="4" s="1"/>
  <c r="G46" i="1"/>
  <c r="B2" i="4" s="1"/>
  <c r="F46" i="1"/>
  <c r="B1" i="4" s="1"/>
  <c r="M46" i="1"/>
  <c r="B8" i="4" s="1"/>
  <c r="AR46" i="1"/>
  <c r="B39" i="4" s="1"/>
  <c r="V46" i="1"/>
  <c r="B17" i="4" s="1"/>
  <c r="J46" i="1"/>
  <c r="B5" i="4" s="1"/>
  <c r="AD46" i="1"/>
  <c r="B25" i="4" s="1"/>
  <c r="H46" i="1"/>
  <c r="AW46"/>
  <c r="B44" i="4" s="1"/>
  <c r="B43"/>
  <c r="B22"/>
  <c r="B33"/>
  <c r="B29"/>
  <c r="B14"/>
  <c r="B3" l="1"/>
  <c r="D6" i="2"/>
  <c r="D7"/>
  <c r="R48" i="1"/>
  <c r="AA48"/>
  <c r="AW48"/>
  <c r="AE48"/>
  <c r="AS48"/>
  <c r="T48"/>
  <c r="X48"/>
  <c r="J48"/>
  <c r="D8" i="2"/>
  <c r="D4"/>
  <c r="H48" i="1"/>
  <c r="AC48"/>
  <c r="AL48"/>
  <c r="M48"/>
  <c r="AO48"/>
  <c r="AT48"/>
  <c r="B5" i="2"/>
  <c r="B3"/>
  <c r="D2"/>
  <c r="K48" i="1"/>
  <c r="N48"/>
  <c r="L48"/>
  <c r="Z48"/>
  <c r="D9" i="2"/>
  <c r="U48" i="1"/>
  <c r="AU48"/>
  <c r="D10" i="2"/>
  <c r="AB48" i="1"/>
  <c r="AI48"/>
  <c r="D11" i="2"/>
  <c r="I48" i="1"/>
  <c r="AK48"/>
  <c r="AN48"/>
  <c r="AM48"/>
  <c r="B6" i="2"/>
  <c r="AR48" i="1"/>
  <c r="O48"/>
  <c r="P48"/>
  <c r="F48"/>
  <c r="AP48"/>
  <c r="V48"/>
  <c r="Q48"/>
  <c r="AV48"/>
  <c r="AJ48"/>
  <c r="D3" i="2"/>
  <c r="G48" i="1"/>
  <c r="AF48"/>
  <c r="AQ48"/>
  <c r="AG48"/>
  <c r="AH48"/>
  <c r="D5" i="2"/>
  <c r="S48" i="1"/>
  <c r="AD48"/>
  <c r="B37" i="4"/>
  <c r="C29" s="1"/>
  <c r="B2" i="2"/>
  <c r="W48" i="1"/>
  <c r="Y48"/>
  <c r="C25" i="4" l="1"/>
  <c r="C32"/>
  <c r="C15"/>
  <c r="C12"/>
  <c r="C38"/>
  <c r="C4"/>
  <c r="C35"/>
  <c r="C34"/>
  <c r="C5"/>
  <c r="C16"/>
  <c r="C33"/>
  <c r="C10"/>
  <c r="C41"/>
  <c r="C42"/>
  <c r="C28"/>
  <c r="C13"/>
  <c r="C43"/>
  <c r="C27"/>
  <c r="C37"/>
  <c r="C14"/>
  <c r="C26"/>
  <c r="C44"/>
  <c r="C7"/>
  <c r="C1"/>
  <c r="C23"/>
  <c r="C31"/>
  <c r="C17"/>
  <c r="C18"/>
  <c r="C9"/>
  <c r="C21"/>
  <c r="C30"/>
  <c r="C20"/>
  <c r="C36"/>
  <c r="C24"/>
  <c r="C3"/>
  <c r="C22"/>
  <c r="C6"/>
  <c r="C39"/>
  <c r="C8"/>
  <c r="C19"/>
  <c r="C2"/>
  <c r="C40"/>
  <c r="C11"/>
</calcChain>
</file>

<file path=xl/sharedStrings.xml><?xml version="1.0" encoding="utf-8"?>
<sst xmlns="http://schemas.openxmlformats.org/spreadsheetml/2006/main" count="122" uniqueCount="119">
  <si>
    <t>Tx réponse</t>
  </si>
  <si>
    <t>Efficacité</t>
  </si>
  <si>
    <t>TOR = tout ou rien</t>
  </si>
  <si>
    <t>Compléter dernière ligne (1) Oganessian (1)</t>
  </si>
  <si>
    <t>A1</t>
  </si>
  <si>
    <t>Z croissante (1) et éléments de mêmes propriétés en colonnes (1)</t>
  </si>
  <si>
    <t>A2</t>
  </si>
  <si>
    <t>Périodicité non respectée (1) car effet relativiste (1)</t>
  </si>
  <si>
    <t>A3</t>
  </si>
  <si>
    <t>bloc g (1) de 18 cases (1). Nbre quantique secondaire (1) de valeur l = 4 (1)</t>
  </si>
  <si>
    <t>A4</t>
  </si>
  <si>
    <t>A5</t>
  </si>
  <si>
    <t>Charles Janet. Tableau en escalier de Janet. (1)</t>
  </si>
  <si>
    <t>A6</t>
  </si>
  <si>
    <t>Vitesse des électrons qui se rapproche de c. (1) Relativité restreinte (1)</t>
  </si>
  <si>
    <t>A7</t>
  </si>
  <si>
    <t>Or jaune, liaison or - tungsten (1 par exemple)</t>
  </si>
  <si>
    <t>A8</t>
  </si>
  <si>
    <t>Au dela du Lr (103) (1) période de désintégration trop courte (1)</t>
  </si>
  <si>
    <t>A9</t>
  </si>
  <si>
    <t>toute réponse pas débile (1)</t>
  </si>
  <si>
    <t>A10</t>
  </si>
  <si>
    <t>A11</t>
  </si>
  <si>
    <t>Ss Tot</t>
  </si>
  <si>
    <t>Un proton / un électron</t>
  </si>
  <si>
    <t>Gaz (1) Notion d’excitation (1) Décharge pour excitation (1) / système dispersif, réseau ou prisme (1)</t>
  </si>
  <si>
    <t>transitions 4,5,6,7 (3) et dessins vers niveau 3 (2 TOR) / IR (1)</t>
  </si>
  <si>
    <t>f = 3,28.10^15 Hz (2 TOR)</t>
  </si>
  <si>
    <t>3 ; 2 ; -1 (1). Les trois noms justes (1) (si oubli de m et le reste juste : 1)</t>
  </si>
  <si>
    <t>(3) : (1) par règles</t>
  </si>
  <si>
    <t>[Kr]5s0 3d10 (2 TOR). Justif avec couche pleine (1)</t>
  </si>
  <si>
    <t>Evolution ligne-colonne (1) justifiée avec Z* (1) / colonne avec n (1). Ordre O &lt; P &lt; Al &lt; In &lt; Sc &lt; Ra (2) 1 erreur = -1</t>
  </si>
  <si>
    <t>3.1.a</t>
  </si>
  <si>
    <t>Justif Na+ / Li+ (1) ; les autres (1)</t>
  </si>
  <si>
    <t>3.1.b</t>
  </si>
  <si>
    <t>Fluor et césium (ou francium) (1). Justif intelligente pour gaz rare (2)</t>
  </si>
  <si>
    <t>NO2- (1)</t>
  </si>
  <si>
    <t>Coudée. Angle de 120 (1). un peu moins de 120 justifié (1)</t>
  </si>
  <si>
    <t>Mécanisme (1)</t>
  </si>
  <si>
    <t>Coudée à 109 (1) Moment dipolaire (1)</t>
  </si>
  <si>
    <t>NO+ (1). Acide de Lewis (1)</t>
  </si>
  <si>
    <t>Méthylamine (1) / méthyldiazonium (1)</t>
  </si>
  <si>
    <t>NH2 donneur justifié (1) / N2+ attracteur justifié (1)</t>
  </si>
  <si>
    <t>A (2 TOR)</t>
  </si>
  <si>
    <t>Pour chaque : Lewis (1) géo (1) octet (1)</t>
  </si>
  <si>
    <t>Pb3</t>
  </si>
  <si>
    <t>Moments dipolaires pour les deux premières (2)</t>
  </si>
  <si>
    <t>Tot</t>
  </si>
  <si>
    <t>TOTAL</t>
  </si>
  <si>
    <t>TOTAL /20</t>
  </si>
  <si>
    <t>Rang</t>
  </si>
  <si>
    <t>Bilan</t>
  </si>
  <si>
    <t>Moyenne</t>
  </si>
  <si>
    <t>0-2</t>
  </si>
  <si>
    <t>Ecartype</t>
  </si>
  <si>
    <t>2-4</t>
  </si>
  <si>
    <t>Max</t>
  </si>
  <si>
    <t>Min</t>
  </si>
  <si>
    <t>8-10</t>
  </si>
  <si>
    <t>10-12</t>
  </si>
  <si>
    <t>12-14</t>
  </si>
  <si>
    <t>14-16</t>
  </si>
  <si>
    <t>16-18</t>
  </si>
  <si>
    <t>18-20</t>
  </si>
  <si>
    <t>1.2</t>
  </si>
  <si>
    <t>1.3</t>
  </si>
  <si>
    <t>3.2</t>
  </si>
  <si>
    <t>3e forme (1)  et plus faible (1)</t>
  </si>
  <si>
    <t>2 formes mésomères cation diazonium (2) et flèches</t>
  </si>
  <si>
    <t>2 formes méso ion nitrite (2) et flèches</t>
  </si>
  <si>
    <t>ALAIN</t>
  </si>
  <si>
    <t>ASSELIN</t>
  </si>
  <si>
    <t>AW</t>
  </si>
  <si>
    <t>BOGEAT</t>
  </si>
  <si>
    <t>BOUTHIAUX</t>
  </si>
  <si>
    <t>BOUVERESSE</t>
  </si>
  <si>
    <t>BUISSON</t>
  </si>
  <si>
    <t>CACHEUX</t>
  </si>
  <si>
    <t>CARRIN</t>
  </si>
  <si>
    <t>CHERRADI</t>
  </si>
  <si>
    <t>CHEVRIERE</t>
  </si>
  <si>
    <t>CORDELLE</t>
  </si>
  <si>
    <t>COLLONGE</t>
  </si>
  <si>
    <t>DABBAGHIAN</t>
  </si>
  <si>
    <t>DAVOUST</t>
  </si>
  <si>
    <t>DENE</t>
  </si>
  <si>
    <t>DURA</t>
  </si>
  <si>
    <t>EL HALI</t>
  </si>
  <si>
    <t>FAIVRE</t>
  </si>
  <si>
    <t>FAYOLLE</t>
  </si>
  <si>
    <t>FLOREZ DE LA COLLINA</t>
  </si>
  <si>
    <t>FOUQUET</t>
  </si>
  <si>
    <t>FOURNIER</t>
  </si>
  <si>
    <t>GOSMANT</t>
  </si>
  <si>
    <t>GOUTAL</t>
  </si>
  <si>
    <t>GRIMON</t>
  </si>
  <si>
    <t>ISOPET</t>
  </si>
  <si>
    <t>KHALSI</t>
  </si>
  <si>
    <t>LAHET</t>
  </si>
  <si>
    <t>LAURENT</t>
  </si>
  <si>
    <t>LEVY</t>
  </si>
  <si>
    <t>LOPEZ</t>
  </si>
  <si>
    <t>MENARD</t>
  </si>
  <si>
    <t>PARIS</t>
  </si>
  <si>
    <t>PASCAT</t>
  </si>
  <si>
    <t>PELISSIER</t>
  </si>
  <si>
    <t>PÈRE</t>
  </si>
  <si>
    <t>PETITMANGIN</t>
  </si>
  <si>
    <t>PUNGIER</t>
  </si>
  <si>
    <t>RABIER</t>
  </si>
  <si>
    <t>RICHARD</t>
  </si>
  <si>
    <t>SALIBA</t>
  </si>
  <si>
    <t>TARBOURIECH</t>
  </si>
  <si>
    <t>WENZEL</t>
  </si>
  <si>
    <t xml:space="preserve">[Uuo] 8s2 5g3 (2 TOR) / 157 (2 TOR) / [Uuo] 8s2 5g18 6f14 7d10 8p3 : 8ème ligne (1) 15ème colonne (1).
</t>
  </si>
  <si>
    <t>Mg et Mg2+ (1) / Sc et deux cations logiques (2) / I et I- (1) / Ce et deux cations logiques (2) avec justif des ions</t>
  </si>
  <si>
    <t>HNO2 (1) mesomère (1) coudée à 109 (1)</t>
  </si>
  <si>
    <t>Toute idée intelligente (2)</t>
  </si>
  <si>
    <t>moyenne</t>
  </si>
</sst>
</file>

<file path=xl/styles.xml><?xml version="1.0" encoding="utf-8"?>
<styleSheet xmlns="http://schemas.openxmlformats.org/spreadsheetml/2006/main">
  <numFmts count="3">
    <numFmt numFmtId="164" formatCode="d\.m"/>
    <numFmt numFmtId="165" formatCode="0.0"/>
    <numFmt numFmtId="166" formatCode="d\-m"/>
  </numFmts>
  <fonts count="13">
    <font>
      <sz val="10"/>
      <color indexed="8"/>
      <name val="Helvetica"/>
    </font>
    <font>
      <sz val="11"/>
      <color indexed="8"/>
      <name val="Arial"/>
    </font>
    <font>
      <sz val="9"/>
      <color indexed="8"/>
      <name val="Calibri"/>
    </font>
    <font>
      <sz val="11"/>
      <color indexed="8"/>
      <name val="Calibri"/>
    </font>
    <font>
      <sz val="10"/>
      <color indexed="8"/>
      <name val="Times New Roman"/>
    </font>
    <font>
      <b/>
      <sz val="11"/>
      <color indexed="10"/>
      <name val="Calibri"/>
    </font>
    <font>
      <b/>
      <sz val="11"/>
      <color indexed="8"/>
      <name val="Calibri"/>
    </font>
    <font>
      <sz val="10"/>
      <color indexed="8"/>
      <name val="Calibri"/>
    </font>
    <font>
      <sz val="8"/>
      <color indexed="8"/>
      <name val="Calibri"/>
    </font>
    <font>
      <sz val="12"/>
      <color indexed="8"/>
      <name val="Helvetica"/>
    </font>
    <font>
      <b/>
      <sz val="10"/>
      <color indexed="8"/>
      <name val="Calibri"/>
    </font>
    <font>
      <b/>
      <sz val="11"/>
      <color indexed="8"/>
      <name val="Arial"/>
    </font>
    <font>
      <sz val="11"/>
      <color indexed="8"/>
      <name val="Helvetica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</fills>
  <borders count="4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9"/>
      </right>
      <top style="medium">
        <color indexed="9"/>
      </top>
      <bottom style="medium">
        <color indexed="8"/>
      </bottom>
      <diagonal/>
    </border>
    <border>
      <left style="medium">
        <color indexed="9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9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9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9"/>
      </top>
      <bottom style="thin">
        <color indexed="8"/>
      </bottom>
      <diagonal/>
    </border>
    <border>
      <left/>
      <right/>
      <top style="medium">
        <color indexed="9"/>
      </top>
      <bottom/>
      <diagonal/>
    </border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thin">
        <color indexed="8"/>
      </right>
      <top style="medium">
        <color indexed="9"/>
      </top>
      <bottom style="medium">
        <color indexed="9"/>
      </bottom>
      <diagonal/>
    </border>
    <border>
      <left style="thin">
        <color indexed="8"/>
      </left>
      <right style="medium">
        <color indexed="8"/>
      </right>
      <top style="medium">
        <color indexed="9"/>
      </top>
      <bottom style="medium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9"/>
      </top>
      <bottom style="medium">
        <color indexed="9"/>
      </bottom>
      <diagonal/>
    </border>
    <border>
      <left style="thin">
        <color indexed="8"/>
      </left>
      <right style="thin">
        <color indexed="8"/>
      </right>
      <top style="medium">
        <color indexed="9"/>
      </top>
      <bottom style="medium">
        <color indexed="9"/>
      </bottom>
      <diagonal/>
    </border>
    <border>
      <left style="thin">
        <color indexed="8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7"/>
      </top>
      <bottom style="thin">
        <color indexed="17"/>
      </bottom>
      <diagonal/>
    </border>
    <border>
      <left style="thin">
        <color indexed="8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20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49" fontId="4" fillId="2" borderId="5" xfId="0" applyNumberFormat="1" applyFont="1" applyFill="1" applyBorder="1" applyAlignment="1"/>
    <xf numFmtId="49" fontId="4" fillId="2" borderId="6" xfId="0" applyNumberFormat="1" applyFont="1" applyFill="1" applyBorder="1" applyAlignment="1"/>
    <xf numFmtId="49" fontId="4" fillId="2" borderId="7" xfId="0" applyNumberFormat="1" applyFont="1" applyFill="1" applyBorder="1" applyAlignment="1"/>
    <xf numFmtId="9" fontId="2" fillId="0" borderId="8" xfId="0" applyNumberFormat="1" applyFont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left" vertical="center"/>
    </xf>
    <xf numFmtId="1" fontId="5" fillId="3" borderId="10" xfId="0" applyNumberFormat="1" applyFont="1" applyFill="1" applyBorder="1" applyAlignment="1">
      <alignment horizontal="center" vertical="center"/>
    </xf>
    <xf numFmtId="49" fontId="6" fillId="4" borderId="9" xfId="0" applyNumberFormat="1" applyFont="1" applyFill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9" fontId="2" fillId="0" borderId="11" xfId="0" applyNumberFormat="1" applyFont="1" applyBorder="1" applyAlignment="1">
      <alignment horizontal="center" vertical="center"/>
    </xf>
    <xf numFmtId="9" fontId="2" fillId="0" borderId="12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left" vertical="center"/>
    </xf>
    <xf numFmtId="1" fontId="5" fillId="3" borderId="13" xfId="0" applyNumberFormat="1" applyFont="1" applyFill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vertical="center"/>
    </xf>
    <xf numFmtId="0" fontId="7" fillId="0" borderId="13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left" vertical="center" wrapText="1"/>
    </xf>
    <xf numFmtId="9" fontId="2" fillId="0" borderId="14" xfId="0" applyNumberFormat="1" applyFont="1" applyBorder="1" applyAlignment="1">
      <alignment horizontal="center" vertical="center"/>
    </xf>
    <xf numFmtId="9" fontId="2" fillId="0" borderId="15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left" vertical="center"/>
    </xf>
    <xf numFmtId="1" fontId="5" fillId="3" borderId="16" xfId="0" applyNumberFormat="1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7" fillId="0" borderId="14" xfId="0" applyNumberFormat="1" applyFont="1" applyBorder="1" applyAlignment="1">
      <alignment horizontal="center" vertical="center"/>
    </xf>
    <xf numFmtId="0" fontId="7" fillId="0" borderId="16" xfId="0" applyNumberFormat="1" applyFont="1" applyBorder="1" applyAlignment="1">
      <alignment horizontal="center" vertical="center"/>
    </xf>
    <xf numFmtId="9" fontId="2" fillId="2" borderId="17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/>
    </xf>
    <xf numFmtId="1" fontId="5" fillId="5" borderId="17" xfId="0" applyNumberFormat="1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/>
    </xf>
    <xf numFmtId="0" fontId="7" fillId="2" borderId="17" xfId="0" applyNumberFormat="1" applyFont="1" applyFill="1" applyBorder="1" applyAlignment="1">
      <alignment horizontal="center" vertical="center"/>
    </xf>
    <xf numFmtId="9" fontId="2" fillId="0" borderId="18" xfId="0" applyNumberFormat="1" applyFont="1" applyBorder="1" applyAlignment="1">
      <alignment horizontal="center" vertical="center"/>
    </xf>
    <xf numFmtId="9" fontId="2" fillId="0" borderId="19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left" vertical="center"/>
    </xf>
    <xf numFmtId="1" fontId="5" fillId="3" borderId="20" xfId="0" applyNumberFormat="1" applyFont="1" applyFill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0" fontId="7" fillId="0" borderId="18" xfId="0" applyNumberFormat="1" applyFont="1" applyBorder="1" applyAlignment="1">
      <alignment horizontal="center" vertical="center"/>
    </xf>
    <xf numFmtId="0" fontId="7" fillId="0" borderId="20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9" fontId="2" fillId="2" borderId="21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/>
    </xf>
    <xf numFmtId="1" fontId="5" fillId="5" borderId="21" xfId="0" applyNumberFormat="1" applyFont="1" applyFill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center" vertical="center"/>
    </xf>
    <xf numFmtId="0" fontId="7" fillId="2" borderId="21" xfId="0" applyNumberFormat="1" applyFont="1" applyFill="1" applyBorder="1" applyAlignment="1">
      <alignment horizontal="center" vertical="center"/>
    </xf>
    <xf numFmtId="9" fontId="2" fillId="2" borderId="22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 vertical="center"/>
    </xf>
    <xf numFmtId="1" fontId="5" fillId="2" borderId="23" xfId="0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7" fillId="2" borderId="23" xfId="0" applyNumberFormat="1" applyFont="1" applyFill="1" applyBorder="1" applyAlignment="1">
      <alignment horizontal="center" vertical="center"/>
    </xf>
    <xf numFmtId="9" fontId="2" fillId="0" borderId="22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horizontal="right" vertical="center"/>
    </xf>
    <xf numFmtId="1" fontId="3" fillId="4" borderId="25" xfId="0" applyNumberFormat="1" applyFont="1" applyFill="1" applyBorder="1" applyAlignment="1">
      <alignment horizontal="center" vertical="center"/>
    </xf>
    <xf numFmtId="49" fontId="6" fillId="6" borderId="26" xfId="0" applyNumberFormat="1" applyFont="1" applyFill="1" applyBorder="1" applyAlignment="1">
      <alignment horizontal="center" vertical="center"/>
    </xf>
    <xf numFmtId="1" fontId="3" fillId="4" borderId="27" xfId="0" applyNumberFormat="1" applyFont="1" applyFill="1" applyBorder="1" applyAlignment="1">
      <alignment horizontal="center" vertical="center"/>
    </xf>
    <xf numFmtId="1" fontId="3" fillId="4" borderId="28" xfId="0" applyNumberFormat="1" applyFont="1" applyFill="1" applyBorder="1" applyAlignment="1">
      <alignment horizontal="center" vertical="center"/>
    </xf>
    <xf numFmtId="1" fontId="3" fillId="4" borderId="29" xfId="0" applyNumberFormat="1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right" vertical="center"/>
    </xf>
    <xf numFmtId="1" fontId="3" fillId="2" borderId="21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0" borderId="21" xfId="0" applyNumberFormat="1" applyFont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/>
    </xf>
    <xf numFmtId="165" fontId="3" fillId="2" borderId="22" xfId="0" applyNumberFormat="1" applyFont="1" applyFill="1" applyBorder="1" applyAlignment="1">
      <alignment horizontal="right" vertical="center"/>
    </xf>
    <xf numFmtId="1" fontId="3" fillId="2" borderId="30" xfId="0" applyNumberFormat="1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165" fontId="7" fillId="2" borderId="30" xfId="0" applyNumberFormat="1" applyFont="1" applyFill="1" applyBorder="1" applyAlignment="1">
      <alignment horizontal="center" vertical="center"/>
    </xf>
    <xf numFmtId="165" fontId="7" fillId="0" borderId="30" xfId="0" applyNumberFormat="1" applyFont="1" applyBorder="1" applyAlignment="1">
      <alignment horizontal="center" vertical="center"/>
    </xf>
    <xf numFmtId="165" fontId="7" fillId="2" borderId="31" xfId="0" applyNumberFormat="1" applyFont="1" applyFill="1" applyBorder="1" applyAlignment="1">
      <alignment horizontal="center" vertical="center"/>
    </xf>
    <xf numFmtId="165" fontId="3" fillId="0" borderId="32" xfId="0" applyNumberFormat="1" applyFont="1" applyBorder="1" applyAlignment="1">
      <alignment horizontal="right" vertical="center"/>
    </xf>
    <xf numFmtId="1" fontId="3" fillId="0" borderId="13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65" fontId="7" fillId="0" borderId="13" xfId="0" applyNumberFormat="1" applyFont="1" applyBorder="1" applyAlignment="1">
      <alignment horizontal="center" vertical="center"/>
    </xf>
    <xf numFmtId="0" fontId="7" fillId="0" borderId="22" xfId="0" applyNumberFormat="1" applyFont="1" applyBorder="1" applyAlignment="1">
      <alignment horizontal="left"/>
    </xf>
    <xf numFmtId="1" fontId="7" fillId="0" borderId="33" xfId="0" applyNumberFormat="1" applyFont="1" applyBorder="1" applyAlignment="1">
      <alignment horizontal="center"/>
    </xf>
    <xf numFmtId="49" fontId="7" fillId="0" borderId="34" xfId="0" applyNumberFormat="1" applyFont="1" applyBorder="1" applyAlignment="1">
      <alignment horizontal="center"/>
    </xf>
    <xf numFmtId="165" fontId="7" fillId="0" borderId="34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/>
    </xf>
    <xf numFmtId="0" fontId="7" fillId="0" borderId="22" xfId="0" applyFont="1" applyBorder="1" applyAlignment="1">
      <alignment horizontal="left"/>
    </xf>
    <xf numFmtId="1" fontId="7" fillId="0" borderId="32" xfId="0" applyNumberFormat="1" applyFont="1" applyBorder="1" applyAlignment="1">
      <alignment horizontal="center"/>
    </xf>
    <xf numFmtId="49" fontId="7" fillId="0" borderId="35" xfId="0" applyNumberFormat="1" applyFont="1" applyBorder="1" applyAlignment="1">
      <alignment horizontal="center"/>
    </xf>
    <xf numFmtId="1" fontId="7" fillId="0" borderId="35" xfId="0" applyNumberFormat="1" applyFont="1" applyBorder="1" applyAlignment="1">
      <alignment horizontal="center" vertical="center"/>
    </xf>
    <xf numFmtId="1" fontId="7" fillId="0" borderId="35" xfId="0" applyNumberFormat="1" applyFont="1" applyBorder="1" applyAlignment="1">
      <alignment horizontal="center"/>
    </xf>
    <xf numFmtId="0" fontId="0" fillId="0" borderId="0" xfId="0" applyNumberFormat="1" applyFont="1" applyAlignment="1">
      <alignment vertical="top" wrapText="1"/>
    </xf>
    <xf numFmtId="49" fontId="10" fillId="0" borderId="36" xfId="0" applyNumberFormat="1" applyFont="1" applyBorder="1" applyAlignment="1">
      <alignment horizontal="center"/>
    </xf>
    <xf numFmtId="0" fontId="7" fillId="0" borderId="36" xfId="0" applyNumberFormat="1" applyFont="1" applyBorder="1" applyAlignment="1">
      <alignment horizontal="center"/>
    </xf>
    <xf numFmtId="49" fontId="4" fillId="2" borderId="37" xfId="0" applyNumberFormat="1" applyFont="1" applyFill="1" applyBorder="1" applyAlignment="1">
      <alignment horizontal="center" vertical="center"/>
    </xf>
    <xf numFmtId="1" fontId="4" fillId="2" borderId="38" xfId="0" applyNumberFormat="1" applyFont="1" applyFill="1" applyBorder="1" applyAlignment="1">
      <alignment horizontal="center" vertical="center"/>
    </xf>
    <xf numFmtId="49" fontId="10" fillId="7" borderId="36" xfId="0" applyNumberFormat="1" applyFont="1" applyFill="1" applyBorder="1" applyAlignment="1">
      <alignment horizontal="center"/>
    </xf>
    <xf numFmtId="0" fontId="7" fillId="7" borderId="36" xfId="0" applyNumberFormat="1" applyFont="1" applyFill="1" applyBorder="1" applyAlignment="1">
      <alignment horizontal="center"/>
    </xf>
    <xf numFmtId="0" fontId="0" fillId="0" borderId="38" xfId="0" applyFont="1" applyBorder="1" applyAlignment="1">
      <alignment vertical="top" wrapText="1"/>
    </xf>
    <xf numFmtId="166" fontId="4" fillId="2" borderId="38" xfId="0" applyNumberFormat="1" applyFont="1" applyFill="1" applyBorder="1" applyAlignment="1">
      <alignment horizontal="center" vertical="center"/>
    </xf>
    <xf numFmtId="49" fontId="11" fillId="7" borderId="36" xfId="0" applyNumberFormat="1" applyFont="1" applyFill="1" applyBorder="1" applyAlignment="1"/>
    <xf numFmtId="0" fontId="1" fillId="7" borderId="36" xfId="0" applyNumberFormat="1" applyFont="1" applyFill="1" applyBorder="1" applyAlignment="1"/>
    <xf numFmtId="166" fontId="4" fillId="2" borderId="37" xfId="0" applyNumberFormat="1" applyFont="1" applyFill="1" applyBorder="1" applyAlignment="1">
      <alignment horizontal="center" vertical="center"/>
    </xf>
    <xf numFmtId="49" fontId="11" fillId="0" borderId="36" xfId="0" applyNumberFormat="1" applyFont="1" applyBorder="1" applyAlignment="1"/>
    <xf numFmtId="0" fontId="1" fillId="0" borderId="36" xfId="0" applyNumberFormat="1" applyFont="1" applyBorder="1" applyAlignment="1"/>
    <xf numFmtId="0" fontId="0" fillId="7" borderId="38" xfId="0" applyFont="1" applyFill="1" applyBorder="1" applyAlignment="1">
      <alignment vertical="top" wrapText="1"/>
    </xf>
    <xf numFmtId="49" fontId="4" fillId="2" borderId="38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vertical="top" wrapText="1"/>
    </xf>
    <xf numFmtId="49" fontId="12" fillId="0" borderId="38" xfId="0" applyNumberFormat="1" applyFont="1" applyBorder="1" applyAlignment="1">
      <alignment vertical="top" wrapText="1"/>
    </xf>
    <xf numFmtId="0" fontId="0" fillId="0" borderId="38" xfId="0" applyNumberFormat="1" applyFont="1" applyBorder="1" applyAlignment="1">
      <alignment vertical="top" wrapText="1"/>
    </xf>
    <xf numFmtId="1" fontId="0" fillId="0" borderId="38" xfId="0" applyNumberFormat="1" applyFont="1" applyBorder="1" applyAlignment="1">
      <alignment vertical="top" wrapText="1"/>
    </xf>
    <xf numFmtId="49" fontId="12" fillId="7" borderId="38" xfId="0" applyNumberFormat="1" applyFont="1" applyFill="1" applyBorder="1" applyAlignment="1">
      <alignment vertical="top" wrapText="1"/>
    </xf>
    <xf numFmtId="0" fontId="0" fillId="7" borderId="38" xfId="0" applyNumberFormat="1" applyFont="1" applyFill="1" applyBorder="1" applyAlignment="1">
      <alignment vertical="top" wrapText="1"/>
    </xf>
    <xf numFmtId="1" fontId="0" fillId="7" borderId="38" xfId="0" applyNumberFormat="1" applyFont="1" applyFill="1" applyBorder="1" applyAlignment="1">
      <alignment vertical="top" wrapText="1"/>
    </xf>
    <xf numFmtId="49" fontId="2" fillId="0" borderId="39" xfId="0" applyNumberFormat="1" applyFont="1" applyBorder="1" applyAlignment="1">
      <alignment horizontal="left" vertical="center"/>
    </xf>
    <xf numFmtId="1" fontId="5" fillId="3" borderId="41" xfId="0" applyNumberFormat="1" applyFont="1" applyFill="1" applyBorder="1" applyAlignment="1">
      <alignment horizontal="center" vertical="center"/>
    </xf>
    <xf numFmtId="164" fontId="6" fillId="0" borderId="40" xfId="0" applyNumberFormat="1" applyFont="1" applyBorder="1" applyAlignment="1">
      <alignment horizontal="center" vertical="center"/>
    </xf>
    <xf numFmtId="0" fontId="7" fillId="0" borderId="39" xfId="0" applyNumberFormat="1" applyFont="1" applyBorder="1" applyAlignment="1">
      <alignment horizontal="center" vertical="center"/>
    </xf>
    <xf numFmtId="0" fontId="7" fillId="0" borderId="4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ont>
        <color rgb="FF000000"/>
      </font>
      <fill>
        <patternFill patternType="solid">
          <fgColor indexed="14"/>
          <bgColor indexed="15"/>
        </patternFill>
      </fill>
    </dxf>
    <dxf>
      <font>
        <color rgb="FF000000"/>
      </font>
      <fill>
        <patternFill patternType="solid">
          <fgColor indexed="14"/>
          <bgColor indexed="15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15151"/>
      <rgbColor rgb="FFFFFFFF"/>
      <rgbColor rgb="FFAAAAAA"/>
      <rgbColor rgb="FFFF0000"/>
      <rgbColor rgb="FFBFBFBF"/>
      <rgbColor rgb="00000000"/>
      <rgbColor rgb="FFFFFF00"/>
      <rgbColor rgb="FFFF2C21"/>
      <rgbColor rgb="FFA5A5A5"/>
      <rgbColor rgb="FFF4F4F4"/>
      <rgbColor rgb="FFB8B8B8"/>
      <rgbColor rgb="FF51A7F9"/>
      <rgbColor rgb="FF0264C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>
        <c:manualLayout>
          <c:layoutTarget val="inner"/>
          <c:xMode val="edge"/>
          <c:yMode val="edge"/>
          <c:x val="5.0957400000000014E-2"/>
          <c:y val="6.153850000000001E-2"/>
          <c:w val="0.94404300000000063"/>
          <c:h val="0.84647400000000061"/>
        </c:manualLayout>
      </c:layout>
      <c:barChart>
        <c:barDir val="col"/>
        <c:grouping val="clustered"/>
        <c:ser>
          <c:idx val="0"/>
          <c:order val="0"/>
          <c:tx>
            <c:v>Sans titre 1</c:v>
          </c:tx>
          <c:spPr>
            <a:gradFill flip="none" rotWithShape="1">
              <a:gsLst>
                <a:gs pos="0">
                  <a:srgbClr val="51A7F9"/>
                </a:gs>
                <a:gs pos="100000">
                  <a:srgbClr val="0365C0"/>
                </a:gs>
              </a:gsLst>
              <a:lin ang="5400000" scaled="0"/>
            </a:gradFill>
            <a:ln w="12700" cap="flat">
              <a:noFill/>
              <a:miter lim="400000"/>
            </a:ln>
            <a:effectLst/>
          </c:spPr>
          <c:dLbls>
            <c:numFmt formatCode="#,##0" sourceLinked="0"/>
            <c:txPr>
              <a:bodyPr/>
              <a:lstStyle/>
              <a:p>
                <a:pPr>
                  <a:defRPr sz="1200" b="0" i="0" u="none" strike="noStrike">
                    <a:solidFill>
                      <a:srgbClr val="FFFFFF"/>
                    </a:solidFill>
                    <a:effectLst>
                      <a:outerShdw blurRad="63500" dist="38100" dir="5273901" algn="tl">
                        <a:srgbClr val="000000">
                          <a:alpha val="100000"/>
                        </a:srgbClr>
                      </a:outerShdw>
                    </a:effectLst>
                    <a:latin typeface="Helvetica"/>
                  </a:defRPr>
                </a:pPr>
                <a:endParaRPr lang="fr-FR"/>
              </a:p>
            </c:txPr>
            <c:dLblPos val="inEnd"/>
            <c:showVal val="1"/>
          </c:dLbls>
          <c:cat>
            <c:strRef>
              <c:f>'Feuil1 - Bilan'!$C$2:$C$11</c:f>
              <c:strCache>
                <c:ptCount val="10"/>
                <c:pt idx="0">
                  <c:v>0-2</c:v>
                </c:pt>
                <c:pt idx="1">
                  <c:v>2-4</c:v>
                </c:pt>
                <c:pt idx="2">
                  <c:v>4-6</c:v>
                </c:pt>
                <c:pt idx="3">
                  <c:v>6-8</c:v>
                </c:pt>
                <c:pt idx="4">
                  <c:v>8-10</c:v>
                </c:pt>
                <c:pt idx="5">
                  <c:v>10-12</c:v>
                </c:pt>
                <c:pt idx="6">
                  <c:v>12-14</c:v>
                </c:pt>
                <c:pt idx="7">
                  <c:v>14-16</c:v>
                </c:pt>
                <c:pt idx="8">
                  <c:v>16-18</c:v>
                </c:pt>
                <c:pt idx="9">
                  <c:v>18-20</c:v>
                </c:pt>
              </c:strCache>
            </c:strRef>
          </c:cat>
          <c:val>
            <c:numRef>
              <c:f>'Feuil1 - Bilan'!$D$2:$D$11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10</c:v>
                </c:pt>
                <c:pt idx="6">
                  <c:v>13</c:v>
                </c:pt>
                <c:pt idx="7">
                  <c:v>8</c:v>
                </c:pt>
                <c:pt idx="8">
                  <c:v>7</c:v>
                </c:pt>
                <c:pt idx="9">
                  <c:v>1</c:v>
                </c:pt>
              </c:numCache>
            </c:numRef>
          </c:val>
        </c:ser>
        <c:gapWidth val="40"/>
        <c:overlap val="-10"/>
        <c:axId val="107603840"/>
        <c:axId val="107750528"/>
      </c:barChart>
      <c:catAx>
        <c:axId val="107603840"/>
        <c:scaling>
          <c:orientation val="minMax"/>
        </c:scaling>
        <c:axPos val="b"/>
        <c:numFmt formatCode="#,##0" sourceLinked="1"/>
        <c:maj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"/>
              </a:defRPr>
            </a:pPr>
            <a:endParaRPr lang="fr-FR"/>
          </a:p>
        </c:txPr>
        <c:crossAx val="107750528"/>
        <c:crosses val="autoZero"/>
        <c:auto val="1"/>
        <c:lblAlgn val="ctr"/>
        <c:lblOffset val="100"/>
        <c:noMultiLvlLbl val="1"/>
      </c:catAx>
      <c:valAx>
        <c:axId val="107750528"/>
        <c:scaling>
          <c:orientation val="minMax"/>
        </c:scaling>
        <c:axPos val="l"/>
        <c:majorGridlines>
          <c:spPr>
            <a:ln w="3175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1"/>
        <c:maj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sz="1000" b="0" i="0" u="none" strike="noStrike">
                <a:solidFill>
                  <a:srgbClr val="000000"/>
                </a:solidFill>
                <a:latin typeface="Helvetica"/>
              </a:defRPr>
            </a:pPr>
            <a:endParaRPr lang="fr-FR"/>
          </a:p>
        </c:txPr>
        <c:crossAx val="107603840"/>
        <c:crosses val="autoZero"/>
        <c:crossBetween val="between"/>
        <c:majorUnit val="1"/>
        <c:minorUnit val="0.5"/>
      </c:valAx>
      <c:spPr>
        <a:noFill/>
        <a:ln w="12700" cap="flat">
          <a:noFill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653456</xdr:colOff>
      <xdr:row>64</xdr:row>
      <xdr:rowOff>10689</xdr:rowOff>
    </xdr:from>
    <xdr:to>
      <xdr:col>12</xdr:col>
      <xdr:colOff>209051</xdr:colOff>
      <xdr:row>79</xdr:row>
      <xdr:rowOff>10689</xdr:rowOff>
    </xdr:to>
    <xdr:graphicFrame macro=""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50"/>
  <sheetViews>
    <sheetView showGridLines="0" tabSelected="1" workbookViewId="0">
      <pane xSplit="5" ySplit="1" topLeftCell="F29" activePane="bottomRight" state="frozen"/>
      <selection pane="topRight"/>
      <selection pane="bottomLeft"/>
      <selection pane="bottomRight" activeCell="E50" sqref="E50"/>
    </sheetView>
  </sheetViews>
  <sheetFormatPr baseColWidth="10" defaultColWidth="5.77734375" defaultRowHeight="12.75" customHeight="1"/>
  <cols>
    <col min="1" max="1" width="7.6640625" style="1" customWidth="1"/>
    <col min="2" max="2" width="7.77734375" style="1" customWidth="1"/>
    <col min="3" max="3" width="81.77734375" style="1" customWidth="1"/>
    <col min="4" max="4" width="3.21875" style="1" customWidth="1"/>
    <col min="5" max="5" width="8.6640625" style="1" customWidth="1"/>
    <col min="6" max="49" width="4.33203125" style="1" customWidth="1"/>
    <col min="50" max="256" width="5.88671875" style="1" customWidth="1"/>
  </cols>
  <sheetData>
    <row r="1" spans="1:49" ht="18" customHeight="1">
      <c r="A1" s="2" t="s">
        <v>0</v>
      </c>
      <c r="B1" s="3" t="s">
        <v>1</v>
      </c>
      <c r="C1" s="4" t="s">
        <v>2</v>
      </c>
      <c r="D1" s="5"/>
      <c r="E1" s="5"/>
      <c r="F1" s="6" t="s">
        <v>70</v>
      </c>
      <c r="G1" s="7" t="s">
        <v>71</v>
      </c>
      <c r="H1" s="7" t="s">
        <v>72</v>
      </c>
      <c r="I1" s="7" t="s">
        <v>73</v>
      </c>
      <c r="J1" s="7" t="s">
        <v>74</v>
      </c>
      <c r="K1" s="7" t="s">
        <v>75</v>
      </c>
      <c r="L1" s="7" t="s">
        <v>76</v>
      </c>
      <c r="M1" s="7" t="s">
        <v>77</v>
      </c>
      <c r="N1" s="7" t="s">
        <v>78</v>
      </c>
      <c r="O1" s="7" t="s">
        <v>79</v>
      </c>
      <c r="P1" s="7" t="s">
        <v>80</v>
      </c>
      <c r="Q1" s="7" t="s">
        <v>82</v>
      </c>
      <c r="R1" s="7" t="s">
        <v>81</v>
      </c>
      <c r="S1" s="7" t="s">
        <v>83</v>
      </c>
      <c r="T1" s="7" t="s">
        <v>84</v>
      </c>
      <c r="U1" s="7" t="s">
        <v>85</v>
      </c>
      <c r="V1" s="7" t="s">
        <v>86</v>
      </c>
      <c r="W1" s="7" t="s">
        <v>87</v>
      </c>
      <c r="X1" s="7" t="s">
        <v>88</v>
      </c>
      <c r="Y1" s="7" t="s">
        <v>89</v>
      </c>
      <c r="Z1" s="7" t="s">
        <v>90</v>
      </c>
      <c r="AA1" s="7" t="s">
        <v>91</v>
      </c>
      <c r="AB1" s="7" t="s">
        <v>92</v>
      </c>
      <c r="AC1" s="7" t="s">
        <v>93</v>
      </c>
      <c r="AD1" s="7" t="s">
        <v>94</v>
      </c>
      <c r="AE1" s="7" t="s">
        <v>95</v>
      </c>
      <c r="AF1" s="7" t="s">
        <v>96</v>
      </c>
      <c r="AG1" s="7" t="s">
        <v>97</v>
      </c>
      <c r="AH1" s="7" t="s">
        <v>98</v>
      </c>
      <c r="AI1" s="7" t="s">
        <v>99</v>
      </c>
      <c r="AJ1" s="7" t="s">
        <v>100</v>
      </c>
      <c r="AK1" s="7" t="s">
        <v>101</v>
      </c>
      <c r="AL1" s="7" t="s">
        <v>102</v>
      </c>
      <c r="AM1" s="7" t="s">
        <v>103</v>
      </c>
      <c r="AN1" s="7" t="s">
        <v>104</v>
      </c>
      <c r="AO1" s="7" t="s">
        <v>105</v>
      </c>
      <c r="AP1" s="7" t="s">
        <v>106</v>
      </c>
      <c r="AQ1" s="7" t="s">
        <v>107</v>
      </c>
      <c r="AR1" s="7" t="s">
        <v>108</v>
      </c>
      <c r="AS1" s="7" t="s">
        <v>109</v>
      </c>
      <c r="AT1" s="7" t="s">
        <v>110</v>
      </c>
      <c r="AU1" s="7" t="s">
        <v>111</v>
      </c>
      <c r="AV1" s="7" t="s">
        <v>112</v>
      </c>
      <c r="AW1" s="8" t="s">
        <v>113</v>
      </c>
    </row>
    <row r="2" spans="1:49" ht="15" customHeight="1">
      <c r="A2" s="9">
        <f t="shared" ref="A2:A12" si="0">COUNTA(F2:AR2)/COUNTA($F$1:$AR$1)</f>
        <v>1</v>
      </c>
      <c r="B2" s="10">
        <f t="shared" ref="B2:B12" si="1">AVERAGE(F2:AR2)/D2</f>
        <v>0.97435897435897434</v>
      </c>
      <c r="C2" s="11" t="s">
        <v>3</v>
      </c>
      <c r="D2" s="12">
        <v>2</v>
      </c>
      <c r="E2" s="13" t="s">
        <v>4</v>
      </c>
      <c r="F2" s="14">
        <v>2</v>
      </c>
      <c r="G2" s="15">
        <v>2</v>
      </c>
      <c r="H2" s="15">
        <v>2</v>
      </c>
      <c r="I2" s="15">
        <v>2</v>
      </c>
      <c r="J2" s="15">
        <v>2</v>
      </c>
      <c r="K2" s="15">
        <v>2</v>
      </c>
      <c r="L2" s="15">
        <v>1</v>
      </c>
      <c r="M2" s="15">
        <v>2</v>
      </c>
      <c r="N2" s="15">
        <v>2</v>
      </c>
      <c r="O2" s="15">
        <v>2</v>
      </c>
      <c r="P2" s="15">
        <v>2</v>
      </c>
      <c r="Q2" s="15">
        <v>2</v>
      </c>
      <c r="R2" s="15">
        <v>2</v>
      </c>
      <c r="S2" s="15">
        <v>2</v>
      </c>
      <c r="T2" s="15">
        <v>2</v>
      </c>
      <c r="U2" s="15">
        <v>1</v>
      </c>
      <c r="V2" s="15">
        <v>2</v>
      </c>
      <c r="W2" s="15">
        <v>2</v>
      </c>
      <c r="X2" s="15">
        <v>2</v>
      </c>
      <c r="Y2" s="15">
        <v>2</v>
      </c>
      <c r="Z2" s="15">
        <v>2</v>
      </c>
      <c r="AA2" s="15">
        <v>2</v>
      </c>
      <c r="AB2" s="15">
        <v>2</v>
      </c>
      <c r="AC2" s="15">
        <v>2</v>
      </c>
      <c r="AD2" s="15">
        <v>2</v>
      </c>
      <c r="AE2" s="15">
        <v>2</v>
      </c>
      <c r="AF2" s="15">
        <v>2</v>
      </c>
      <c r="AG2" s="15">
        <v>2</v>
      </c>
      <c r="AH2" s="15">
        <v>2</v>
      </c>
      <c r="AI2" s="15">
        <v>2</v>
      </c>
      <c r="AJ2" s="15">
        <v>2</v>
      </c>
      <c r="AK2" s="15">
        <v>2</v>
      </c>
      <c r="AL2" s="15">
        <v>2</v>
      </c>
      <c r="AM2" s="15">
        <v>2</v>
      </c>
      <c r="AN2" s="15">
        <v>2</v>
      </c>
      <c r="AO2" s="15">
        <v>2</v>
      </c>
      <c r="AP2" s="15">
        <v>2</v>
      </c>
      <c r="AQ2" s="15">
        <v>2</v>
      </c>
      <c r="AR2" s="15">
        <v>2</v>
      </c>
      <c r="AS2" s="15">
        <v>2</v>
      </c>
      <c r="AT2" s="15">
        <v>2</v>
      </c>
      <c r="AU2" s="15">
        <v>2</v>
      </c>
      <c r="AV2" s="15">
        <v>2</v>
      </c>
      <c r="AW2" s="15">
        <v>2</v>
      </c>
    </row>
    <row r="3" spans="1:49" ht="15" customHeight="1">
      <c r="A3" s="16">
        <f t="shared" si="0"/>
        <v>1</v>
      </c>
      <c r="B3" s="17">
        <f t="shared" si="1"/>
        <v>0.69230769230769229</v>
      </c>
      <c r="C3" s="18" t="s">
        <v>5</v>
      </c>
      <c r="D3" s="19">
        <v>2</v>
      </c>
      <c r="E3" s="20" t="s">
        <v>6</v>
      </c>
      <c r="F3" s="21">
        <v>2</v>
      </c>
      <c r="G3" s="22">
        <v>1</v>
      </c>
      <c r="H3" s="22">
        <v>2</v>
      </c>
      <c r="I3" s="22">
        <v>2</v>
      </c>
      <c r="J3" s="22">
        <v>1</v>
      </c>
      <c r="K3" s="22">
        <v>1</v>
      </c>
      <c r="L3" s="22">
        <v>0</v>
      </c>
      <c r="M3" s="22">
        <v>2</v>
      </c>
      <c r="N3" s="22">
        <v>1</v>
      </c>
      <c r="O3" s="22">
        <v>1</v>
      </c>
      <c r="P3" s="22">
        <v>1</v>
      </c>
      <c r="Q3" s="22">
        <v>2</v>
      </c>
      <c r="R3" s="22">
        <v>2</v>
      </c>
      <c r="S3" s="22">
        <v>1</v>
      </c>
      <c r="T3" s="22">
        <v>2</v>
      </c>
      <c r="U3" s="22">
        <v>2</v>
      </c>
      <c r="V3" s="22">
        <v>2</v>
      </c>
      <c r="W3" s="22">
        <v>0</v>
      </c>
      <c r="X3" s="22">
        <v>1</v>
      </c>
      <c r="Y3" s="22">
        <v>1</v>
      </c>
      <c r="Z3" s="22">
        <v>1</v>
      </c>
      <c r="AA3" s="22">
        <v>1</v>
      </c>
      <c r="AB3" s="22">
        <v>2</v>
      </c>
      <c r="AC3" s="22">
        <v>2</v>
      </c>
      <c r="AD3" s="22">
        <v>2</v>
      </c>
      <c r="AE3" s="22">
        <v>1</v>
      </c>
      <c r="AF3" s="22">
        <v>2</v>
      </c>
      <c r="AG3" s="22">
        <v>2</v>
      </c>
      <c r="AH3" s="22">
        <v>1</v>
      </c>
      <c r="AI3" s="22">
        <v>2</v>
      </c>
      <c r="AJ3" s="22">
        <v>2</v>
      </c>
      <c r="AK3" s="22">
        <v>0</v>
      </c>
      <c r="AL3" s="22">
        <v>1</v>
      </c>
      <c r="AM3" s="22">
        <v>2</v>
      </c>
      <c r="AN3" s="22">
        <v>1</v>
      </c>
      <c r="AO3" s="22">
        <v>1</v>
      </c>
      <c r="AP3" s="22">
        <v>2</v>
      </c>
      <c r="AQ3" s="22">
        <v>1</v>
      </c>
      <c r="AR3" s="22">
        <v>1</v>
      </c>
      <c r="AS3" s="22">
        <v>1</v>
      </c>
      <c r="AT3" s="22">
        <v>1</v>
      </c>
      <c r="AU3" s="22">
        <v>1</v>
      </c>
      <c r="AV3" s="22">
        <v>2</v>
      </c>
      <c r="AW3" s="22">
        <v>2</v>
      </c>
    </row>
    <row r="4" spans="1:49" ht="15" customHeight="1">
      <c r="A4" s="16">
        <f t="shared" si="0"/>
        <v>1</v>
      </c>
      <c r="B4" s="17">
        <f t="shared" si="1"/>
        <v>0.96153846153846156</v>
      </c>
      <c r="C4" s="18" t="s">
        <v>7</v>
      </c>
      <c r="D4" s="19">
        <v>2</v>
      </c>
      <c r="E4" s="20" t="s">
        <v>8</v>
      </c>
      <c r="F4" s="21">
        <v>2</v>
      </c>
      <c r="G4" s="22">
        <v>2</v>
      </c>
      <c r="H4" s="22">
        <v>2</v>
      </c>
      <c r="I4" s="22">
        <v>1</v>
      </c>
      <c r="J4" s="22">
        <v>2</v>
      </c>
      <c r="K4" s="22">
        <v>2</v>
      </c>
      <c r="L4" s="22">
        <v>1</v>
      </c>
      <c r="M4" s="22">
        <v>2</v>
      </c>
      <c r="N4" s="22">
        <v>2</v>
      </c>
      <c r="O4" s="22">
        <v>2</v>
      </c>
      <c r="P4" s="22">
        <v>2</v>
      </c>
      <c r="Q4" s="22">
        <v>2</v>
      </c>
      <c r="R4" s="22">
        <v>2</v>
      </c>
      <c r="S4" s="22">
        <v>2</v>
      </c>
      <c r="T4" s="22">
        <v>2</v>
      </c>
      <c r="U4" s="22">
        <v>2</v>
      </c>
      <c r="V4" s="22">
        <v>2</v>
      </c>
      <c r="W4" s="22">
        <v>2</v>
      </c>
      <c r="X4" s="22">
        <v>2</v>
      </c>
      <c r="Y4" s="22">
        <v>1</v>
      </c>
      <c r="Z4" s="22">
        <v>2</v>
      </c>
      <c r="AA4" s="22">
        <v>2</v>
      </c>
      <c r="AB4" s="22">
        <v>2</v>
      </c>
      <c r="AC4" s="22">
        <v>2</v>
      </c>
      <c r="AD4" s="22">
        <v>2</v>
      </c>
      <c r="AE4" s="22">
        <v>2</v>
      </c>
      <c r="AF4" s="22">
        <v>2</v>
      </c>
      <c r="AG4" s="22">
        <v>2</v>
      </c>
      <c r="AH4" s="22">
        <v>2</v>
      </c>
      <c r="AI4" s="22">
        <v>2</v>
      </c>
      <c r="AJ4" s="22">
        <v>2</v>
      </c>
      <c r="AK4" s="22">
        <v>2</v>
      </c>
      <c r="AL4" s="22">
        <v>2</v>
      </c>
      <c r="AM4" s="22">
        <v>2</v>
      </c>
      <c r="AN4" s="22">
        <v>2</v>
      </c>
      <c r="AO4" s="22">
        <v>2</v>
      </c>
      <c r="AP4" s="22">
        <v>2</v>
      </c>
      <c r="AQ4" s="22">
        <v>2</v>
      </c>
      <c r="AR4" s="22">
        <v>2</v>
      </c>
      <c r="AS4" s="22">
        <v>1</v>
      </c>
      <c r="AT4" s="22">
        <v>1</v>
      </c>
      <c r="AU4" s="22">
        <v>1</v>
      </c>
      <c r="AV4" s="22">
        <v>2</v>
      </c>
      <c r="AW4" s="22">
        <v>2</v>
      </c>
    </row>
    <row r="5" spans="1:49" ht="15" customHeight="1">
      <c r="A5" s="16">
        <f t="shared" si="0"/>
        <v>1</v>
      </c>
      <c r="B5" s="17">
        <f t="shared" si="1"/>
        <v>0.72435897435897434</v>
      </c>
      <c r="C5" s="18" t="s">
        <v>9</v>
      </c>
      <c r="D5" s="19">
        <v>4</v>
      </c>
      <c r="E5" s="20" t="s">
        <v>10</v>
      </c>
      <c r="F5" s="21">
        <v>4</v>
      </c>
      <c r="G5" s="22">
        <v>4</v>
      </c>
      <c r="H5" s="22">
        <v>2</v>
      </c>
      <c r="I5" s="22">
        <v>0</v>
      </c>
      <c r="J5" s="22">
        <v>4</v>
      </c>
      <c r="K5" s="22">
        <v>2</v>
      </c>
      <c r="L5" s="22">
        <v>3</v>
      </c>
      <c r="M5" s="22">
        <v>3</v>
      </c>
      <c r="N5" s="22">
        <v>4</v>
      </c>
      <c r="O5" s="22">
        <v>2</v>
      </c>
      <c r="P5" s="22">
        <v>4</v>
      </c>
      <c r="Q5" s="22">
        <v>4</v>
      </c>
      <c r="R5" s="22">
        <v>1</v>
      </c>
      <c r="S5" s="22">
        <v>4</v>
      </c>
      <c r="T5" s="22">
        <v>4</v>
      </c>
      <c r="U5" s="22">
        <v>4</v>
      </c>
      <c r="V5" s="22">
        <v>4</v>
      </c>
      <c r="W5" s="22">
        <v>3</v>
      </c>
      <c r="X5" s="22">
        <v>3</v>
      </c>
      <c r="Y5" s="22">
        <v>4</v>
      </c>
      <c r="Z5" s="22">
        <v>4</v>
      </c>
      <c r="AA5" s="22">
        <v>3</v>
      </c>
      <c r="AB5" s="22">
        <v>3</v>
      </c>
      <c r="AC5" s="22">
        <v>1</v>
      </c>
      <c r="AD5" s="22">
        <v>0</v>
      </c>
      <c r="AE5" s="22">
        <v>2</v>
      </c>
      <c r="AF5" s="22">
        <v>4</v>
      </c>
      <c r="AG5" s="22">
        <v>4</v>
      </c>
      <c r="AH5" s="22">
        <v>1</v>
      </c>
      <c r="AI5" s="22">
        <v>3</v>
      </c>
      <c r="AJ5" s="22">
        <v>4</v>
      </c>
      <c r="AK5" s="22">
        <v>0</v>
      </c>
      <c r="AL5" s="22">
        <v>2</v>
      </c>
      <c r="AM5" s="22">
        <v>4</v>
      </c>
      <c r="AN5" s="22">
        <v>4</v>
      </c>
      <c r="AO5" s="22">
        <v>1</v>
      </c>
      <c r="AP5" s="22">
        <v>4</v>
      </c>
      <c r="AQ5" s="22">
        <v>3</v>
      </c>
      <c r="AR5" s="22">
        <v>3</v>
      </c>
      <c r="AS5" s="22">
        <v>4</v>
      </c>
      <c r="AT5" s="22">
        <v>3</v>
      </c>
      <c r="AU5" s="22">
        <v>1</v>
      </c>
      <c r="AV5" s="22">
        <v>2</v>
      </c>
      <c r="AW5" s="22">
        <v>4</v>
      </c>
    </row>
    <row r="6" spans="1:49" ht="15" customHeight="1">
      <c r="A6" s="16">
        <f t="shared" si="0"/>
        <v>1</v>
      </c>
      <c r="B6" s="17">
        <f t="shared" si="1"/>
        <v>0.67094017094017089</v>
      </c>
      <c r="C6" s="23" t="s">
        <v>114</v>
      </c>
      <c r="D6" s="19">
        <v>6</v>
      </c>
      <c r="E6" s="20" t="s">
        <v>11</v>
      </c>
      <c r="F6" s="21">
        <v>5</v>
      </c>
      <c r="G6" s="22">
        <v>5</v>
      </c>
      <c r="H6" s="22">
        <v>3</v>
      </c>
      <c r="I6" s="22">
        <v>5</v>
      </c>
      <c r="J6" s="22">
        <v>5</v>
      </c>
      <c r="K6" s="22">
        <v>4</v>
      </c>
      <c r="L6" s="22">
        <v>4</v>
      </c>
      <c r="M6" s="22">
        <v>5</v>
      </c>
      <c r="N6" s="22">
        <v>5</v>
      </c>
      <c r="O6" s="22">
        <v>6</v>
      </c>
      <c r="P6" s="22">
        <v>5</v>
      </c>
      <c r="Q6" s="22">
        <v>5</v>
      </c>
      <c r="R6" s="22">
        <v>1</v>
      </c>
      <c r="S6" s="22">
        <v>6</v>
      </c>
      <c r="T6" s="22">
        <v>3</v>
      </c>
      <c r="U6" s="22">
        <v>6</v>
      </c>
      <c r="V6" s="22">
        <v>6</v>
      </c>
      <c r="W6" s="22">
        <v>6</v>
      </c>
      <c r="X6" s="22">
        <v>6</v>
      </c>
      <c r="Y6" s="22">
        <v>3</v>
      </c>
      <c r="Z6" s="22">
        <v>2</v>
      </c>
      <c r="AA6" s="22">
        <v>3</v>
      </c>
      <c r="AB6" s="22">
        <v>5</v>
      </c>
      <c r="AC6" s="22">
        <v>2</v>
      </c>
      <c r="AD6" s="22">
        <v>0</v>
      </c>
      <c r="AE6" s="22">
        <v>0</v>
      </c>
      <c r="AF6" s="22">
        <v>5</v>
      </c>
      <c r="AG6" s="22">
        <v>0</v>
      </c>
      <c r="AH6" s="22">
        <v>5</v>
      </c>
      <c r="AI6" s="22">
        <v>5</v>
      </c>
      <c r="AJ6" s="22">
        <v>5</v>
      </c>
      <c r="AK6" s="22">
        <v>0</v>
      </c>
      <c r="AL6" s="22">
        <v>4</v>
      </c>
      <c r="AM6" s="22">
        <v>4</v>
      </c>
      <c r="AN6" s="22">
        <v>5</v>
      </c>
      <c r="AO6" s="22">
        <v>2</v>
      </c>
      <c r="AP6" s="22">
        <v>6</v>
      </c>
      <c r="AQ6" s="22">
        <v>5</v>
      </c>
      <c r="AR6" s="22">
        <v>5</v>
      </c>
      <c r="AS6" s="22">
        <v>5</v>
      </c>
      <c r="AT6" s="22">
        <v>0</v>
      </c>
      <c r="AU6" s="22">
        <v>0</v>
      </c>
      <c r="AV6" s="22">
        <v>5</v>
      </c>
      <c r="AW6" s="22">
        <v>5</v>
      </c>
    </row>
    <row r="7" spans="1:49" ht="15" customHeight="1">
      <c r="A7" s="16">
        <f t="shared" si="0"/>
        <v>0.97435897435897434</v>
      </c>
      <c r="B7" s="17">
        <f t="shared" si="1"/>
        <v>1</v>
      </c>
      <c r="C7" s="18" t="s">
        <v>12</v>
      </c>
      <c r="D7" s="19">
        <v>1</v>
      </c>
      <c r="E7" s="20" t="s">
        <v>13</v>
      </c>
      <c r="F7" s="21">
        <v>1</v>
      </c>
      <c r="G7" s="22">
        <v>1</v>
      </c>
      <c r="H7" s="22">
        <v>1</v>
      </c>
      <c r="I7" s="22">
        <v>1</v>
      </c>
      <c r="J7" s="22">
        <v>1</v>
      </c>
      <c r="K7" s="22">
        <v>1</v>
      </c>
      <c r="L7" s="22"/>
      <c r="M7" s="22">
        <v>1</v>
      </c>
      <c r="N7" s="22">
        <v>1</v>
      </c>
      <c r="O7" s="22">
        <v>1</v>
      </c>
      <c r="P7" s="22">
        <v>1</v>
      </c>
      <c r="Q7" s="22">
        <v>1</v>
      </c>
      <c r="R7" s="22">
        <v>1</v>
      </c>
      <c r="S7" s="22">
        <v>1</v>
      </c>
      <c r="T7" s="22">
        <v>1</v>
      </c>
      <c r="U7" s="22">
        <v>1</v>
      </c>
      <c r="V7" s="22">
        <v>1</v>
      </c>
      <c r="W7" s="22">
        <v>1</v>
      </c>
      <c r="X7" s="22">
        <v>1</v>
      </c>
      <c r="Y7" s="22">
        <v>1</v>
      </c>
      <c r="Z7" s="22">
        <v>1</v>
      </c>
      <c r="AA7" s="22">
        <v>1</v>
      </c>
      <c r="AB7" s="22">
        <v>1</v>
      </c>
      <c r="AC7" s="22">
        <v>1</v>
      </c>
      <c r="AD7" s="22">
        <v>1</v>
      </c>
      <c r="AE7" s="22">
        <v>1</v>
      </c>
      <c r="AF7" s="22">
        <v>1</v>
      </c>
      <c r="AG7" s="22">
        <v>1</v>
      </c>
      <c r="AH7" s="22">
        <v>1</v>
      </c>
      <c r="AI7" s="22">
        <v>1</v>
      </c>
      <c r="AJ7" s="22">
        <v>1</v>
      </c>
      <c r="AK7" s="22">
        <v>1</v>
      </c>
      <c r="AL7" s="22">
        <v>1</v>
      </c>
      <c r="AM7" s="22">
        <v>1</v>
      </c>
      <c r="AN7" s="22">
        <v>1</v>
      </c>
      <c r="AO7" s="22">
        <v>1</v>
      </c>
      <c r="AP7" s="22">
        <v>1</v>
      </c>
      <c r="AQ7" s="22">
        <v>1</v>
      </c>
      <c r="AR7" s="22">
        <v>1</v>
      </c>
      <c r="AS7" s="22">
        <v>1</v>
      </c>
      <c r="AT7" s="22">
        <v>1</v>
      </c>
      <c r="AU7" s="22">
        <v>1</v>
      </c>
      <c r="AV7" s="22">
        <v>1</v>
      </c>
      <c r="AW7" s="22">
        <v>1</v>
      </c>
    </row>
    <row r="8" spans="1:49" ht="15" customHeight="1">
      <c r="A8" s="16">
        <f t="shared" si="0"/>
        <v>1</v>
      </c>
      <c r="B8" s="17">
        <f t="shared" si="1"/>
        <v>0.79487179487179482</v>
      </c>
      <c r="C8" s="18" t="s">
        <v>14</v>
      </c>
      <c r="D8" s="19">
        <v>2</v>
      </c>
      <c r="E8" s="20" t="s">
        <v>15</v>
      </c>
      <c r="F8" s="21">
        <v>1</v>
      </c>
      <c r="G8" s="22">
        <v>2</v>
      </c>
      <c r="H8" s="22">
        <v>2</v>
      </c>
      <c r="I8" s="22">
        <v>2</v>
      </c>
      <c r="J8" s="22">
        <v>1</v>
      </c>
      <c r="K8" s="22">
        <v>1</v>
      </c>
      <c r="L8" s="22">
        <v>1</v>
      </c>
      <c r="M8" s="22">
        <v>1</v>
      </c>
      <c r="N8" s="22">
        <v>2</v>
      </c>
      <c r="O8" s="22">
        <v>1</v>
      </c>
      <c r="P8" s="22">
        <v>2</v>
      </c>
      <c r="Q8" s="22">
        <v>1</v>
      </c>
      <c r="R8" s="22">
        <v>2</v>
      </c>
      <c r="S8" s="22">
        <v>1</v>
      </c>
      <c r="T8" s="22">
        <v>2</v>
      </c>
      <c r="U8" s="22">
        <v>2</v>
      </c>
      <c r="V8" s="22">
        <v>1</v>
      </c>
      <c r="W8" s="22">
        <v>2</v>
      </c>
      <c r="X8" s="22">
        <v>1</v>
      </c>
      <c r="Y8" s="22">
        <v>2</v>
      </c>
      <c r="Z8" s="22">
        <v>2</v>
      </c>
      <c r="AA8" s="22">
        <v>2</v>
      </c>
      <c r="AB8" s="22">
        <v>2</v>
      </c>
      <c r="AC8" s="22">
        <v>1</v>
      </c>
      <c r="AD8" s="22">
        <v>2</v>
      </c>
      <c r="AE8" s="22">
        <v>2</v>
      </c>
      <c r="AF8" s="22">
        <v>2</v>
      </c>
      <c r="AG8" s="22">
        <v>1</v>
      </c>
      <c r="AH8" s="22">
        <v>1</v>
      </c>
      <c r="AI8" s="22">
        <v>2</v>
      </c>
      <c r="AJ8" s="22">
        <v>2</v>
      </c>
      <c r="AK8" s="22">
        <v>2</v>
      </c>
      <c r="AL8" s="22">
        <v>2</v>
      </c>
      <c r="AM8" s="22">
        <v>1</v>
      </c>
      <c r="AN8" s="22">
        <v>2</v>
      </c>
      <c r="AO8" s="22">
        <v>2</v>
      </c>
      <c r="AP8" s="22">
        <v>2</v>
      </c>
      <c r="AQ8" s="22">
        <v>1</v>
      </c>
      <c r="AR8" s="22">
        <v>1</v>
      </c>
      <c r="AS8" s="22">
        <v>2</v>
      </c>
      <c r="AT8" s="22">
        <v>2</v>
      </c>
      <c r="AU8" s="22">
        <v>1</v>
      </c>
      <c r="AV8" s="22">
        <v>1</v>
      </c>
      <c r="AW8" s="22">
        <v>1</v>
      </c>
    </row>
    <row r="9" spans="1:49" ht="15" customHeight="1">
      <c r="A9" s="16">
        <f t="shared" si="0"/>
        <v>1</v>
      </c>
      <c r="B9" s="17">
        <f t="shared" si="1"/>
        <v>0.66666666666666663</v>
      </c>
      <c r="C9" s="18" t="s">
        <v>16</v>
      </c>
      <c r="D9" s="19">
        <v>2</v>
      </c>
      <c r="E9" s="20" t="s">
        <v>17</v>
      </c>
      <c r="F9" s="21">
        <v>1</v>
      </c>
      <c r="G9" s="22">
        <v>2</v>
      </c>
      <c r="H9" s="22">
        <v>2</v>
      </c>
      <c r="I9" s="22">
        <v>2</v>
      </c>
      <c r="J9" s="22">
        <v>1</v>
      </c>
      <c r="K9" s="22">
        <v>0</v>
      </c>
      <c r="L9" s="22">
        <v>0</v>
      </c>
      <c r="M9" s="22">
        <v>2</v>
      </c>
      <c r="N9" s="22">
        <v>2</v>
      </c>
      <c r="O9" s="22">
        <v>1</v>
      </c>
      <c r="P9" s="22">
        <v>1</v>
      </c>
      <c r="Q9" s="22">
        <v>1</v>
      </c>
      <c r="R9" s="22">
        <v>0</v>
      </c>
      <c r="S9" s="22">
        <v>0</v>
      </c>
      <c r="T9" s="22">
        <v>2</v>
      </c>
      <c r="U9" s="22">
        <v>0</v>
      </c>
      <c r="V9" s="22">
        <v>2</v>
      </c>
      <c r="W9" s="22">
        <v>1</v>
      </c>
      <c r="X9" s="22">
        <v>2</v>
      </c>
      <c r="Y9" s="22">
        <v>2</v>
      </c>
      <c r="Z9" s="22">
        <v>2</v>
      </c>
      <c r="AA9" s="22">
        <v>0</v>
      </c>
      <c r="AB9" s="22">
        <v>2</v>
      </c>
      <c r="AC9" s="22">
        <v>1</v>
      </c>
      <c r="AD9" s="22">
        <v>2</v>
      </c>
      <c r="AE9" s="22">
        <v>2</v>
      </c>
      <c r="AF9" s="22">
        <v>0</v>
      </c>
      <c r="AG9" s="22">
        <v>1</v>
      </c>
      <c r="AH9" s="22">
        <v>2</v>
      </c>
      <c r="AI9" s="22">
        <v>0</v>
      </c>
      <c r="AJ9" s="22">
        <v>2</v>
      </c>
      <c r="AK9" s="22">
        <v>2</v>
      </c>
      <c r="AL9" s="22">
        <v>0</v>
      </c>
      <c r="AM9" s="22">
        <v>2</v>
      </c>
      <c r="AN9" s="22">
        <v>2</v>
      </c>
      <c r="AO9" s="22">
        <v>2</v>
      </c>
      <c r="AP9" s="22">
        <v>2</v>
      </c>
      <c r="AQ9" s="22">
        <v>2</v>
      </c>
      <c r="AR9" s="22">
        <v>2</v>
      </c>
      <c r="AS9" s="22">
        <v>2</v>
      </c>
      <c r="AT9" s="22">
        <v>2</v>
      </c>
      <c r="AU9" s="22">
        <v>2</v>
      </c>
      <c r="AV9" s="22">
        <v>2</v>
      </c>
      <c r="AW9" s="22">
        <v>1</v>
      </c>
    </row>
    <row r="10" spans="1:49" ht="15" customHeight="1">
      <c r="A10" s="16">
        <f t="shared" si="0"/>
        <v>1</v>
      </c>
      <c r="B10" s="17">
        <f t="shared" si="1"/>
        <v>0.9358974358974359</v>
      </c>
      <c r="C10" s="18" t="s">
        <v>18</v>
      </c>
      <c r="D10" s="19">
        <v>2</v>
      </c>
      <c r="E10" s="20" t="s">
        <v>19</v>
      </c>
      <c r="F10" s="21">
        <v>2</v>
      </c>
      <c r="G10" s="22">
        <v>2</v>
      </c>
      <c r="H10" s="22">
        <v>2</v>
      </c>
      <c r="I10" s="22">
        <v>2</v>
      </c>
      <c r="J10" s="22">
        <v>2</v>
      </c>
      <c r="K10" s="22">
        <v>2</v>
      </c>
      <c r="L10" s="22">
        <v>1</v>
      </c>
      <c r="M10" s="22">
        <v>2</v>
      </c>
      <c r="N10" s="22">
        <v>2</v>
      </c>
      <c r="O10" s="22">
        <v>2</v>
      </c>
      <c r="P10" s="22">
        <v>2</v>
      </c>
      <c r="Q10" s="22">
        <v>2</v>
      </c>
      <c r="R10" s="22">
        <v>2</v>
      </c>
      <c r="S10" s="22">
        <v>2</v>
      </c>
      <c r="T10" s="22">
        <v>2</v>
      </c>
      <c r="U10" s="22">
        <v>2</v>
      </c>
      <c r="V10" s="22">
        <v>2</v>
      </c>
      <c r="W10" s="22">
        <v>2</v>
      </c>
      <c r="X10" s="22">
        <v>1</v>
      </c>
      <c r="Y10" s="22">
        <v>2</v>
      </c>
      <c r="Z10" s="22">
        <v>2</v>
      </c>
      <c r="AA10" s="22">
        <v>2</v>
      </c>
      <c r="AB10" s="22">
        <v>2</v>
      </c>
      <c r="AC10" s="22">
        <v>2</v>
      </c>
      <c r="AD10" s="22">
        <v>2</v>
      </c>
      <c r="AE10" s="22">
        <v>2</v>
      </c>
      <c r="AF10" s="22">
        <v>2</v>
      </c>
      <c r="AG10" s="22">
        <v>1</v>
      </c>
      <c r="AH10" s="22">
        <v>2</v>
      </c>
      <c r="AI10" s="22">
        <v>2</v>
      </c>
      <c r="AJ10" s="22">
        <v>2</v>
      </c>
      <c r="AK10" s="22">
        <v>1</v>
      </c>
      <c r="AL10" s="22">
        <v>1</v>
      </c>
      <c r="AM10" s="22">
        <v>2</v>
      </c>
      <c r="AN10" s="22">
        <v>2</v>
      </c>
      <c r="AO10" s="22">
        <v>2</v>
      </c>
      <c r="AP10" s="22">
        <v>2</v>
      </c>
      <c r="AQ10" s="22">
        <v>2</v>
      </c>
      <c r="AR10" s="22">
        <v>2</v>
      </c>
      <c r="AS10" s="22">
        <v>2</v>
      </c>
      <c r="AT10" s="22">
        <v>2</v>
      </c>
      <c r="AU10" s="22">
        <v>2</v>
      </c>
      <c r="AV10" s="22">
        <v>0</v>
      </c>
      <c r="AW10" s="22">
        <v>1</v>
      </c>
    </row>
    <row r="11" spans="1:49" ht="15" customHeight="1">
      <c r="A11" s="16">
        <f t="shared" si="0"/>
        <v>0.94871794871794868</v>
      </c>
      <c r="B11" s="17">
        <f t="shared" si="1"/>
        <v>0.45945945945945948</v>
      </c>
      <c r="C11" s="18" t="s">
        <v>20</v>
      </c>
      <c r="D11" s="19">
        <v>1</v>
      </c>
      <c r="E11" s="20" t="s">
        <v>21</v>
      </c>
      <c r="F11" s="21">
        <v>1</v>
      </c>
      <c r="G11" s="22">
        <v>0</v>
      </c>
      <c r="H11" s="22">
        <v>1</v>
      </c>
      <c r="I11" s="22">
        <v>1</v>
      </c>
      <c r="J11" s="22">
        <v>0</v>
      </c>
      <c r="K11" s="22">
        <v>0</v>
      </c>
      <c r="L11" s="22">
        <v>0</v>
      </c>
      <c r="M11" s="22">
        <v>0</v>
      </c>
      <c r="N11" s="22">
        <v>1</v>
      </c>
      <c r="O11" s="22">
        <v>0</v>
      </c>
      <c r="P11" s="22">
        <v>1</v>
      </c>
      <c r="Q11" s="22">
        <v>0</v>
      </c>
      <c r="R11" s="22">
        <v>0</v>
      </c>
      <c r="S11" s="22"/>
      <c r="T11" s="22">
        <v>0</v>
      </c>
      <c r="U11" s="22">
        <v>1</v>
      </c>
      <c r="V11" s="22">
        <v>1</v>
      </c>
      <c r="W11" s="22">
        <v>1</v>
      </c>
      <c r="X11" s="22">
        <v>0</v>
      </c>
      <c r="Y11" s="22">
        <v>1</v>
      </c>
      <c r="Z11" s="22">
        <v>0</v>
      </c>
      <c r="AA11" s="22">
        <v>1</v>
      </c>
      <c r="AB11" s="22">
        <v>0</v>
      </c>
      <c r="AC11" s="22">
        <v>1</v>
      </c>
      <c r="AD11" s="22">
        <v>0</v>
      </c>
      <c r="AE11" s="22">
        <v>1</v>
      </c>
      <c r="AF11" s="22">
        <v>1</v>
      </c>
      <c r="AG11" s="22">
        <v>0</v>
      </c>
      <c r="AH11" s="22">
        <v>1</v>
      </c>
      <c r="AI11" s="22">
        <v>1</v>
      </c>
      <c r="AJ11" s="22">
        <v>1</v>
      </c>
      <c r="AK11" s="22">
        <v>0</v>
      </c>
      <c r="AL11" s="22">
        <v>1</v>
      </c>
      <c r="AM11" s="22">
        <v>0</v>
      </c>
      <c r="AN11" s="22">
        <v>0</v>
      </c>
      <c r="AO11" s="22">
        <v>0</v>
      </c>
      <c r="AP11" s="22"/>
      <c r="AQ11" s="22">
        <v>0</v>
      </c>
      <c r="AR11" s="22">
        <v>0</v>
      </c>
      <c r="AS11" s="22">
        <v>1</v>
      </c>
      <c r="AT11" s="22">
        <v>0</v>
      </c>
      <c r="AU11" s="22">
        <v>0</v>
      </c>
      <c r="AV11" s="22">
        <v>0</v>
      </c>
      <c r="AW11" s="22">
        <v>0</v>
      </c>
    </row>
    <row r="12" spans="1:49" ht="15" customHeight="1">
      <c r="A12" s="24">
        <f t="shared" si="0"/>
        <v>0.94871794871794868</v>
      </c>
      <c r="B12" s="25">
        <f t="shared" si="1"/>
        <v>0.82432432432432434</v>
      </c>
      <c r="C12" s="26" t="s">
        <v>117</v>
      </c>
      <c r="D12" s="27">
        <v>2</v>
      </c>
      <c r="E12" s="28" t="s">
        <v>22</v>
      </c>
      <c r="F12" s="29">
        <v>2</v>
      </c>
      <c r="G12" s="30">
        <v>2</v>
      </c>
      <c r="H12" s="30"/>
      <c r="I12" s="30">
        <v>2</v>
      </c>
      <c r="J12" s="30">
        <v>2</v>
      </c>
      <c r="K12" s="30">
        <v>1</v>
      </c>
      <c r="L12" s="30">
        <v>1</v>
      </c>
      <c r="M12" s="30">
        <v>1</v>
      </c>
      <c r="N12" s="30">
        <v>2</v>
      </c>
      <c r="O12" s="30">
        <v>2</v>
      </c>
      <c r="P12" s="30">
        <v>2</v>
      </c>
      <c r="Q12" s="30">
        <v>2</v>
      </c>
      <c r="R12" s="30">
        <v>2</v>
      </c>
      <c r="S12" s="30"/>
      <c r="T12" s="30">
        <v>2</v>
      </c>
      <c r="U12" s="30">
        <v>1</v>
      </c>
      <c r="V12" s="30">
        <v>2</v>
      </c>
      <c r="W12" s="30">
        <v>2</v>
      </c>
      <c r="X12" s="30">
        <v>1</v>
      </c>
      <c r="Y12" s="30">
        <v>2</v>
      </c>
      <c r="Z12" s="30">
        <v>1</v>
      </c>
      <c r="AA12" s="30">
        <v>2</v>
      </c>
      <c r="AB12" s="30">
        <v>2</v>
      </c>
      <c r="AC12" s="30">
        <v>1</v>
      </c>
      <c r="AD12" s="30">
        <v>2</v>
      </c>
      <c r="AE12" s="30">
        <v>2</v>
      </c>
      <c r="AF12" s="30">
        <v>2</v>
      </c>
      <c r="AG12" s="30">
        <v>0</v>
      </c>
      <c r="AH12" s="30">
        <v>1</v>
      </c>
      <c r="AI12" s="30">
        <v>2</v>
      </c>
      <c r="AJ12" s="30">
        <v>2</v>
      </c>
      <c r="AK12" s="30">
        <v>0</v>
      </c>
      <c r="AL12" s="30">
        <v>2</v>
      </c>
      <c r="AM12" s="30">
        <v>2</v>
      </c>
      <c r="AN12" s="30">
        <v>2</v>
      </c>
      <c r="AO12" s="30">
        <v>2</v>
      </c>
      <c r="AP12" s="30">
        <v>1</v>
      </c>
      <c r="AQ12" s="30">
        <v>2</v>
      </c>
      <c r="AR12" s="30">
        <v>2</v>
      </c>
      <c r="AS12" s="30">
        <v>2</v>
      </c>
      <c r="AT12" s="30">
        <v>2</v>
      </c>
      <c r="AU12" s="30">
        <v>0</v>
      </c>
      <c r="AV12" s="30">
        <v>2</v>
      </c>
      <c r="AW12" s="30">
        <v>2</v>
      </c>
    </row>
    <row r="13" spans="1:49" ht="15" customHeight="1" thickBot="1">
      <c r="A13" s="31"/>
      <c r="B13" s="31"/>
      <c r="C13" s="32"/>
      <c r="D13" s="33">
        <f>SUM(D2:D12)</f>
        <v>26</v>
      </c>
      <c r="E13" s="34" t="s">
        <v>23</v>
      </c>
      <c r="F13" s="35">
        <f t="shared" ref="F13:AW13" si="2">SUM(F2:F12)</f>
        <v>23</v>
      </c>
      <c r="G13" s="35">
        <f t="shared" si="2"/>
        <v>23</v>
      </c>
      <c r="H13" s="35">
        <f t="shared" si="2"/>
        <v>19</v>
      </c>
      <c r="I13" s="35">
        <f t="shared" si="2"/>
        <v>20</v>
      </c>
      <c r="J13" s="35">
        <f t="shared" si="2"/>
        <v>21</v>
      </c>
      <c r="K13" s="35">
        <f t="shared" si="2"/>
        <v>16</v>
      </c>
      <c r="L13" s="35">
        <f t="shared" si="2"/>
        <v>12</v>
      </c>
      <c r="M13" s="35">
        <f t="shared" si="2"/>
        <v>21</v>
      </c>
      <c r="N13" s="35">
        <f t="shared" si="2"/>
        <v>24</v>
      </c>
      <c r="O13" s="35">
        <f t="shared" si="2"/>
        <v>20</v>
      </c>
      <c r="P13" s="35">
        <f t="shared" si="2"/>
        <v>23</v>
      </c>
      <c r="Q13" s="35">
        <f t="shared" si="2"/>
        <v>22</v>
      </c>
      <c r="R13" s="35">
        <f t="shared" si="2"/>
        <v>15</v>
      </c>
      <c r="S13" s="35">
        <f t="shared" si="2"/>
        <v>19</v>
      </c>
      <c r="T13" s="35">
        <f t="shared" si="2"/>
        <v>22</v>
      </c>
      <c r="U13" s="35">
        <f t="shared" si="2"/>
        <v>22</v>
      </c>
      <c r="V13" s="35">
        <f t="shared" si="2"/>
        <v>25</v>
      </c>
      <c r="W13" s="35">
        <f t="shared" si="2"/>
        <v>22</v>
      </c>
      <c r="X13" s="35">
        <f t="shared" si="2"/>
        <v>20</v>
      </c>
      <c r="Y13" s="35">
        <f t="shared" si="2"/>
        <v>21</v>
      </c>
      <c r="Z13" s="35">
        <f t="shared" si="2"/>
        <v>19</v>
      </c>
      <c r="AA13" s="35">
        <f t="shared" si="2"/>
        <v>19</v>
      </c>
      <c r="AB13" s="35">
        <f t="shared" si="2"/>
        <v>23</v>
      </c>
      <c r="AC13" s="35">
        <f t="shared" si="2"/>
        <v>16</v>
      </c>
      <c r="AD13" s="35">
        <f t="shared" si="2"/>
        <v>15</v>
      </c>
      <c r="AE13" s="35">
        <f t="shared" si="2"/>
        <v>17</v>
      </c>
      <c r="AF13" s="35">
        <f t="shared" si="2"/>
        <v>23</v>
      </c>
      <c r="AG13" s="35">
        <f t="shared" si="2"/>
        <v>14</v>
      </c>
      <c r="AH13" s="35">
        <f t="shared" si="2"/>
        <v>19</v>
      </c>
      <c r="AI13" s="35">
        <f t="shared" si="2"/>
        <v>22</v>
      </c>
      <c r="AJ13" s="35">
        <f t="shared" si="2"/>
        <v>25</v>
      </c>
      <c r="AK13" s="35">
        <f t="shared" si="2"/>
        <v>10</v>
      </c>
      <c r="AL13" s="35">
        <f t="shared" si="2"/>
        <v>18</v>
      </c>
      <c r="AM13" s="35">
        <f t="shared" si="2"/>
        <v>22</v>
      </c>
      <c r="AN13" s="35">
        <f t="shared" si="2"/>
        <v>23</v>
      </c>
      <c r="AO13" s="35">
        <f t="shared" si="2"/>
        <v>17</v>
      </c>
      <c r="AP13" s="35">
        <f t="shared" si="2"/>
        <v>24</v>
      </c>
      <c r="AQ13" s="35">
        <f t="shared" si="2"/>
        <v>21</v>
      </c>
      <c r="AR13" s="35">
        <f t="shared" si="2"/>
        <v>21</v>
      </c>
      <c r="AS13" s="35">
        <f t="shared" si="2"/>
        <v>23</v>
      </c>
      <c r="AT13" s="35">
        <f t="shared" si="2"/>
        <v>16</v>
      </c>
      <c r="AU13" s="35">
        <f t="shared" si="2"/>
        <v>11</v>
      </c>
      <c r="AV13" s="35">
        <f t="shared" si="2"/>
        <v>19</v>
      </c>
      <c r="AW13" s="35">
        <f t="shared" si="2"/>
        <v>21</v>
      </c>
    </row>
    <row r="14" spans="1:49" ht="15" customHeight="1">
      <c r="A14" s="36">
        <f t="shared" ref="A14:A24" si="3">COUNTA(F14:AR14)/COUNTA($F$1:$AR$1)</f>
        <v>1</v>
      </c>
      <c r="B14" s="37">
        <f>AVERAGE(F14:AR14)/D14</f>
        <v>0.76923076923076927</v>
      </c>
      <c r="C14" s="38" t="s">
        <v>24</v>
      </c>
      <c r="D14" s="39">
        <v>1</v>
      </c>
      <c r="E14" s="40">
        <v>42370</v>
      </c>
      <c r="F14" s="41">
        <v>1</v>
      </c>
      <c r="G14" s="42">
        <v>1</v>
      </c>
      <c r="H14" s="42">
        <v>1</v>
      </c>
      <c r="I14" s="42">
        <v>1</v>
      </c>
      <c r="J14" s="42">
        <v>1</v>
      </c>
      <c r="K14" s="42">
        <v>1</v>
      </c>
      <c r="L14" s="42">
        <v>1</v>
      </c>
      <c r="M14" s="42">
        <v>1</v>
      </c>
      <c r="N14" s="42">
        <v>1</v>
      </c>
      <c r="O14" s="42">
        <v>0</v>
      </c>
      <c r="P14" s="42">
        <v>1</v>
      </c>
      <c r="Q14" s="42">
        <v>1</v>
      </c>
      <c r="R14" s="42">
        <v>0</v>
      </c>
      <c r="S14" s="42">
        <v>1</v>
      </c>
      <c r="T14" s="42">
        <v>1</v>
      </c>
      <c r="U14" s="42">
        <v>1</v>
      </c>
      <c r="V14" s="42">
        <v>0</v>
      </c>
      <c r="W14" s="42">
        <v>1</v>
      </c>
      <c r="X14" s="42">
        <v>1</v>
      </c>
      <c r="Y14" s="42">
        <v>1</v>
      </c>
      <c r="Z14" s="42">
        <v>1</v>
      </c>
      <c r="AA14" s="42">
        <v>1</v>
      </c>
      <c r="AB14" s="42">
        <v>0</v>
      </c>
      <c r="AC14" s="42">
        <v>1</v>
      </c>
      <c r="AD14" s="42">
        <v>1</v>
      </c>
      <c r="AE14" s="42">
        <v>0</v>
      </c>
      <c r="AF14" s="42">
        <v>0</v>
      </c>
      <c r="AG14" s="42">
        <v>0</v>
      </c>
      <c r="AH14" s="42">
        <v>1</v>
      </c>
      <c r="AI14" s="42">
        <v>1</v>
      </c>
      <c r="AJ14" s="42">
        <v>1</v>
      </c>
      <c r="AK14" s="42">
        <v>1</v>
      </c>
      <c r="AL14" s="42">
        <v>1</v>
      </c>
      <c r="AM14" s="42">
        <v>0</v>
      </c>
      <c r="AN14" s="42">
        <v>1</v>
      </c>
      <c r="AO14" s="42">
        <v>1</v>
      </c>
      <c r="AP14" s="42">
        <v>1</v>
      </c>
      <c r="AQ14" s="42">
        <v>1</v>
      </c>
      <c r="AR14" s="42">
        <v>0</v>
      </c>
      <c r="AS14" s="42">
        <v>1</v>
      </c>
      <c r="AT14" s="42">
        <v>0</v>
      </c>
      <c r="AU14" s="42">
        <v>1</v>
      </c>
      <c r="AV14" s="42">
        <v>0</v>
      </c>
      <c r="AW14" s="42">
        <v>1</v>
      </c>
    </row>
    <row r="15" spans="1:49" ht="15" customHeight="1">
      <c r="A15" s="16">
        <f t="shared" si="3"/>
        <v>0.82051282051282048</v>
      </c>
      <c r="B15" s="17">
        <f>AVERAGE(F15:AR15)/D15</f>
        <v>0.4375</v>
      </c>
      <c r="C15" s="18" t="s">
        <v>25</v>
      </c>
      <c r="D15" s="19">
        <v>4</v>
      </c>
      <c r="E15" s="43">
        <v>42401</v>
      </c>
      <c r="F15" s="21">
        <v>3</v>
      </c>
      <c r="G15" s="22">
        <v>2</v>
      </c>
      <c r="H15" s="22"/>
      <c r="I15" s="22">
        <v>0</v>
      </c>
      <c r="J15" s="22">
        <v>1</v>
      </c>
      <c r="K15" s="22">
        <v>1</v>
      </c>
      <c r="L15" s="22"/>
      <c r="M15" s="22"/>
      <c r="N15" s="22">
        <v>2</v>
      </c>
      <c r="O15" s="22">
        <v>3</v>
      </c>
      <c r="P15" s="22">
        <v>2</v>
      </c>
      <c r="Q15" s="22">
        <v>2</v>
      </c>
      <c r="R15" s="22">
        <v>2</v>
      </c>
      <c r="S15" s="22">
        <v>1</v>
      </c>
      <c r="T15" s="22">
        <v>2</v>
      </c>
      <c r="U15" s="22">
        <v>2</v>
      </c>
      <c r="V15" s="22">
        <v>2</v>
      </c>
      <c r="W15" s="22">
        <v>3</v>
      </c>
      <c r="X15" s="22"/>
      <c r="Y15" s="22">
        <v>2</v>
      </c>
      <c r="Z15" s="22"/>
      <c r="AA15" s="22">
        <v>2</v>
      </c>
      <c r="AB15" s="22">
        <v>3</v>
      </c>
      <c r="AC15" s="22">
        <v>0</v>
      </c>
      <c r="AD15" s="22">
        <v>3</v>
      </c>
      <c r="AE15" s="22">
        <v>3</v>
      </c>
      <c r="AF15" s="22">
        <v>1</v>
      </c>
      <c r="AG15" s="22">
        <v>0</v>
      </c>
      <c r="AH15" s="22">
        <v>2</v>
      </c>
      <c r="AI15" s="22">
        <v>2</v>
      </c>
      <c r="AJ15" s="22">
        <v>2</v>
      </c>
      <c r="AK15" s="22">
        <v>3</v>
      </c>
      <c r="AL15" s="22">
        <v>2</v>
      </c>
      <c r="AM15" s="22"/>
      <c r="AN15" s="22">
        <v>1</v>
      </c>
      <c r="AO15" s="22">
        <v>1</v>
      </c>
      <c r="AP15" s="22">
        <v>0</v>
      </c>
      <c r="AQ15" s="22"/>
      <c r="AR15" s="22">
        <v>1</v>
      </c>
      <c r="AS15" s="22">
        <v>3</v>
      </c>
      <c r="AT15" s="22"/>
      <c r="AU15" s="22">
        <v>2</v>
      </c>
      <c r="AV15" s="22"/>
      <c r="AW15" s="22">
        <v>3</v>
      </c>
    </row>
    <row r="16" spans="1:49" ht="15" customHeight="1">
      <c r="A16" s="16">
        <f t="shared" si="3"/>
        <v>0.97435897435897434</v>
      </c>
      <c r="B16" s="17">
        <f>AVERAGE(F16:AR16)/D16</f>
        <v>0.60087719298245612</v>
      </c>
      <c r="C16" s="18" t="s">
        <v>26</v>
      </c>
      <c r="D16" s="19">
        <v>6</v>
      </c>
      <c r="E16" s="43">
        <v>42430</v>
      </c>
      <c r="F16" s="21">
        <v>6</v>
      </c>
      <c r="G16" s="22">
        <v>1</v>
      </c>
      <c r="H16" s="22">
        <v>0</v>
      </c>
      <c r="I16" s="22">
        <v>6</v>
      </c>
      <c r="J16" s="22">
        <v>0</v>
      </c>
      <c r="K16" s="22">
        <v>1</v>
      </c>
      <c r="L16" s="22">
        <v>4</v>
      </c>
      <c r="M16" s="22">
        <v>6</v>
      </c>
      <c r="N16" s="22">
        <v>6</v>
      </c>
      <c r="O16" s="22">
        <v>3</v>
      </c>
      <c r="P16" s="22">
        <v>6</v>
      </c>
      <c r="Q16" s="22">
        <v>6</v>
      </c>
      <c r="R16" s="22">
        <v>3</v>
      </c>
      <c r="S16" s="22">
        <v>0</v>
      </c>
      <c r="T16" s="22">
        <v>2</v>
      </c>
      <c r="U16" s="22">
        <v>5</v>
      </c>
      <c r="V16" s="22">
        <v>5</v>
      </c>
      <c r="W16" s="22">
        <v>4</v>
      </c>
      <c r="X16" s="22">
        <v>5</v>
      </c>
      <c r="Y16" s="22">
        <v>1</v>
      </c>
      <c r="Z16" s="22">
        <v>6</v>
      </c>
      <c r="AA16" s="22">
        <v>5</v>
      </c>
      <c r="AB16" s="22">
        <v>0</v>
      </c>
      <c r="AC16" s="22">
        <v>6</v>
      </c>
      <c r="AD16" s="22">
        <v>2</v>
      </c>
      <c r="AE16" s="22">
        <v>6</v>
      </c>
      <c r="AF16" s="22">
        <v>3</v>
      </c>
      <c r="AG16" s="22">
        <v>4</v>
      </c>
      <c r="AH16" s="22">
        <v>2</v>
      </c>
      <c r="AI16" s="22">
        <v>4</v>
      </c>
      <c r="AJ16" s="22">
        <v>4</v>
      </c>
      <c r="AK16" s="22">
        <v>6</v>
      </c>
      <c r="AL16" s="22">
        <v>1</v>
      </c>
      <c r="AM16" s="22">
        <v>5</v>
      </c>
      <c r="AN16" s="22">
        <v>6</v>
      </c>
      <c r="AO16" s="22">
        <v>1</v>
      </c>
      <c r="AP16" s="22">
        <v>4</v>
      </c>
      <c r="AQ16" s="22">
        <v>2</v>
      </c>
      <c r="AR16" s="22"/>
      <c r="AS16" s="22">
        <v>3</v>
      </c>
      <c r="AT16" s="22">
        <v>1</v>
      </c>
      <c r="AU16" s="22">
        <v>5</v>
      </c>
      <c r="AV16" s="22"/>
      <c r="AW16" s="22">
        <v>3</v>
      </c>
    </row>
    <row r="17" spans="1:49" ht="15" customHeight="1">
      <c r="A17" s="16">
        <f t="shared" si="3"/>
        <v>0.94871794871794868</v>
      </c>
      <c r="B17" s="17">
        <f>AVERAGE(F17:AR17)/D17</f>
        <v>0.79729729729729726</v>
      </c>
      <c r="C17" s="18" t="s">
        <v>27</v>
      </c>
      <c r="D17" s="19">
        <v>2</v>
      </c>
      <c r="E17" s="43">
        <v>42461</v>
      </c>
      <c r="F17" s="21">
        <v>0</v>
      </c>
      <c r="G17" s="22">
        <v>0</v>
      </c>
      <c r="H17" s="22">
        <v>2</v>
      </c>
      <c r="I17" s="22">
        <v>2</v>
      </c>
      <c r="J17" s="22">
        <v>0</v>
      </c>
      <c r="K17" s="22">
        <v>2</v>
      </c>
      <c r="L17" s="22">
        <v>2</v>
      </c>
      <c r="M17" s="22">
        <v>2</v>
      </c>
      <c r="N17" s="22">
        <v>2</v>
      </c>
      <c r="O17" s="22">
        <v>1</v>
      </c>
      <c r="P17" s="22">
        <v>2</v>
      </c>
      <c r="Q17" s="22">
        <v>2</v>
      </c>
      <c r="R17" s="22">
        <v>2</v>
      </c>
      <c r="S17" s="22">
        <v>2</v>
      </c>
      <c r="T17" s="22">
        <v>0</v>
      </c>
      <c r="U17" s="22">
        <v>0</v>
      </c>
      <c r="V17" s="22">
        <v>2</v>
      </c>
      <c r="W17" s="22"/>
      <c r="X17" s="22">
        <v>2</v>
      </c>
      <c r="Y17" s="22">
        <v>0</v>
      </c>
      <c r="Z17" s="22">
        <v>2</v>
      </c>
      <c r="AA17" s="22">
        <v>2</v>
      </c>
      <c r="AB17" s="22">
        <v>2</v>
      </c>
      <c r="AC17" s="22">
        <v>2</v>
      </c>
      <c r="AD17" s="22">
        <v>2</v>
      </c>
      <c r="AE17" s="22">
        <v>2</v>
      </c>
      <c r="AF17" s="22">
        <v>2</v>
      </c>
      <c r="AG17" s="22">
        <v>2</v>
      </c>
      <c r="AH17" s="22">
        <v>2</v>
      </c>
      <c r="AI17" s="22">
        <v>0</v>
      </c>
      <c r="AJ17" s="22">
        <v>2</v>
      </c>
      <c r="AK17" s="22">
        <v>2</v>
      </c>
      <c r="AL17" s="22">
        <v>2</v>
      </c>
      <c r="AM17" s="22">
        <v>2</v>
      </c>
      <c r="AN17" s="22">
        <v>2</v>
      </c>
      <c r="AO17" s="22">
        <v>2</v>
      </c>
      <c r="AP17" s="22">
        <v>2</v>
      </c>
      <c r="AQ17" s="22">
        <v>2</v>
      </c>
      <c r="AR17" s="22"/>
      <c r="AS17" s="22">
        <v>0</v>
      </c>
      <c r="AT17" s="22">
        <v>2</v>
      </c>
      <c r="AU17" s="22">
        <v>2</v>
      </c>
      <c r="AV17" s="22"/>
      <c r="AW17" s="22">
        <v>2</v>
      </c>
    </row>
    <row r="18" spans="1:49" ht="15" customHeight="1">
      <c r="A18" s="16">
        <f t="shared" si="3"/>
        <v>1</v>
      </c>
      <c r="B18" s="17">
        <f>AVERAGE(F18:AT18)/D18</f>
        <v>0.90243902439024393</v>
      </c>
      <c r="C18" s="18" t="s">
        <v>28</v>
      </c>
      <c r="D18" s="19">
        <v>2</v>
      </c>
      <c r="E18" s="43">
        <v>42371</v>
      </c>
      <c r="F18" s="21">
        <v>1</v>
      </c>
      <c r="G18" s="22">
        <v>2</v>
      </c>
      <c r="H18" s="22">
        <v>2</v>
      </c>
      <c r="I18" s="22">
        <v>2</v>
      </c>
      <c r="J18" s="22">
        <v>2</v>
      </c>
      <c r="K18" s="22">
        <v>1</v>
      </c>
      <c r="L18" s="22">
        <v>2</v>
      </c>
      <c r="M18" s="22">
        <v>2</v>
      </c>
      <c r="N18" s="22">
        <v>2</v>
      </c>
      <c r="O18" s="22">
        <v>2</v>
      </c>
      <c r="P18" s="22">
        <v>2</v>
      </c>
      <c r="Q18" s="22">
        <v>2</v>
      </c>
      <c r="R18" s="22">
        <v>2</v>
      </c>
      <c r="S18" s="22">
        <v>2</v>
      </c>
      <c r="T18" s="22">
        <v>2</v>
      </c>
      <c r="U18" s="22">
        <v>2</v>
      </c>
      <c r="V18" s="22">
        <v>2</v>
      </c>
      <c r="W18" s="22">
        <v>2</v>
      </c>
      <c r="X18" s="22">
        <v>2</v>
      </c>
      <c r="Y18" s="22">
        <v>2</v>
      </c>
      <c r="Z18" s="22">
        <v>2</v>
      </c>
      <c r="AA18" s="22">
        <v>1</v>
      </c>
      <c r="AB18" s="22">
        <v>2</v>
      </c>
      <c r="AC18" s="22">
        <v>1</v>
      </c>
      <c r="AD18" s="22">
        <v>1</v>
      </c>
      <c r="AE18" s="22">
        <v>2</v>
      </c>
      <c r="AF18" s="22">
        <v>2</v>
      </c>
      <c r="AG18" s="22">
        <v>2</v>
      </c>
      <c r="AH18" s="22">
        <v>2</v>
      </c>
      <c r="AI18" s="22">
        <v>1</v>
      </c>
      <c r="AJ18" s="22">
        <v>2</v>
      </c>
      <c r="AK18" s="22">
        <v>2</v>
      </c>
      <c r="AL18" s="22">
        <v>2</v>
      </c>
      <c r="AM18" s="22">
        <v>2</v>
      </c>
      <c r="AN18" s="22">
        <v>2</v>
      </c>
      <c r="AO18" s="22">
        <v>1</v>
      </c>
      <c r="AP18" s="22">
        <v>2</v>
      </c>
      <c r="AQ18" s="22">
        <v>1</v>
      </c>
      <c r="AR18" s="22">
        <v>2</v>
      </c>
      <c r="AS18" s="22">
        <v>2</v>
      </c>
      <c r="AT18" s="22">
        <v>2</v>
      </c>
      <c r="AU18" s="22">
        <v>1</v>
      </c>
      <c r="AV18" s="22">
        <v>0</v>
      </c>
      <c r="AW18" s="22">
        <v>2</v>
      </c>
    </row>
    <row r="19" spans="1:49" ht="15" customHeight="1">
      <c r="A19" s="16">
        <f t="shared" si="3"/>
        <v>1</v>
      </c>
      <c r="B19" s="17">
        <f t="shared" ref="B19:B24" si="4">AVERAGE(F19:AR19)/D19</f>
        <v>0.6495726495726496</v>
      </c>
      <c r="C19" s="18" t="s">
        <v>29</v>
      </c>
      <c r="D19" s="19">
        <v>3</v>
      </c>
      <c r="E19" s="43">
        <v>42371</v>
      </c>
      <c r="F19" s="21">
        <v>0</v>
      </c>
      <c r="G19" s="22">
        <v>2</v>
      </c>
      <c r="H19" s="22">
        <v>2</v>
      </c>
      <c r="I19" s="22">
        <v>1</v>
      </c>
      <c r="J19" s="22">
        <v>2</v>
      </c>
      <c r="K19" s="22">
        <v>0</v>
      </c>
      <c r="L19" s="22">
        <v>3</v>
      </c>
      <c r="M19" s="22">
        <v>2</v>
      </c>
      <c r="N19" s="22">
        <v>3</v>
      </c>
      <c r="O19" s="22">
        <v>3</v>
      </c>
      <c r="P19" s="22">
        <v>3</v>
      </c>
      <c r="Q19" s="22">
        <v>3</v>
      </c>
      <c r="R19" s="22">
        <v>2</v>
      </c>
      <c r="S19" s="22">
        <v>2</v>
      </c>
      <c r="T19" s="22">
        <v>2</v>
      </c>
      <c r="U19" s="22">
        <v>3</v>
      </c>
      <c r="V19" s="22">
        <v>2</v>
      </c>
      <c r="W19" s="22">
        <v>2</v>
      </c>
      <c r="X19" s="22">
        <v>3</v>
      </c>
      <c r="Y19" s="22">
        <v>0</v>
      </c>
      <c r="Z19" s="22">
        <v>2</v>
      </c>
      <c r="AA19" s="22">
        <v>2</v>
      </c>
      <c r="AB19" s="22">
        <v>3</v>
      </c>
      <c r="AC19" s="22">
        <v>2</v>
      </c>
      <c r="AD19" s="22">
        <v>2</v>
      </c>
      <c r="AE19" s="22">
        <v>1</v>
      </c>
      <c r="AF19" s="22">
        <v>3</v>
      </c>
      <c r="AG19" s="22">
        <v>1</v>
      </c>
      <c r="AH19" s="22">
        <v>1</v>
      </c>
      <c r="AI19" s="22">
        <v>1</v>
      </c>
      <c r="AJ19" s="22">
        <v>3</v>
      </c>
      <c r="AK19" s="22">
        <v>0</v>
      </c>
      <c r="AL19" s="22">
        <v>3</v>
      </c>
      <c r="AM19" s="22">
        <v>1</v>
      </c>
      <c r="AN19" s="22">
        <v>2</v>
      </c>
      <c r="AO19" s="22">
        <v>2</v>
      </c>
      <c r="AP19" s="22">
        <v>3</v>
      </c>
      <c r="AQ19" s="22">
        <v>2</v>
      </c>
      <c r="AR19" s="22">
        <v>2</v>
      </c>
      <c r="AS19" s="22">
        <v>2</v>
      </c>
      <c r="AT19" s="22">
        <v>2</v>
      </c>
      <c r="AU19" s="22">
        <v>3</v>
      </c>
      <c r="AV19" s="22">
        <v>2</v>
      </c>
      <c r="AW19" s="22">
        <v>3</v>
      </c>
    </row>
    <row r="20" spans="1:49" ht="15" customHeight="1">
      <c r="A20" s="16">
        <f t="shared" si="3"/>
        <v>1</v>
      </c>
      <c r="B20" s="17">
        <f t="shared" si="4"/>
        <v>0.65811965811965811</v>
      </c>
      <c r="C20" s="18" t="s">
        <v>115</v>
      </c>
      <c r="D20" s="19">
        <v>6</v>
      </c>
      <c r="E20" s="43">
        <v>42431</v>
      </c>
      <c r="F20" s="21">
        <v>4</v>
      </c>
      <c r="G20" s="22">
        <v>4</v>
      </c>
      <c r="H20" s="22">
        <v>3</v>
      </c>
      <c r="I20" s="22">
        <v>4</v>
      </c>
      <c r="J20" s="22">
        <v>6</v>
      </c>
      <c r="K20" s="22">
        <v>2</v>
      </c>
      <c r="L20" s="22">
        <v>3</v>
      </c>
      <c r="M20" s="22">
        <v>3</v>
      </c>
      <c r="N20" s="22">
        <v>4</v>
      </c>
      <c r="O20" s="22">
        <v>4</v>
      </c>
      <c r="P20" s="22">
        <v>3</v>
      </c>
      <c r="Q20" s="22">
        <v>4</v>
      </c>
      <c r="R20" s="22">
        <v>4</v>
      </c>
      <c r="S20" s="22">
        <v>4</v>
      </c>
      <c r="T20" s="22">
        <v>6</v>
      </c>
      <c r="U20" s="22">
        <v>4</v>
      </c>
      <c r="V20" s="22">
        <v>4</v>
      </c>
      <c r="W20" s="22">
        <v>4</v>
      </c>
      <c r="X20" s="22">
        <v>4</v>
      </c>
      <c r="Y20" s="22">
        <v>4</v>
      </c>
      <c r="Z20" s="22">
        <v>3</v>
      </c>
      <c r="AA20" s="22">
        <v>4</v>
      </c>
      <c r="AB20" s="22">
        <v>4</v>
      </c>
      <c r="AC20" s="22">
        <v>2</v>
      </c>
      <c r="AD20" s="22">
        <v>3</v>
      </c>
      <c r="AE20" s="22">
        <v>4</v>
      </c>
      <c r="AF20" s="22">
        <v>5</v>
      </c>
      <c r="AG20" s="22">
        <v>4</v>
      </c>
      <c r="AH20" s="22">
        <v>6</v>
      </c>
      <c r="AI20" s="22">
        <v>3</v>
      </c>
      <c r="AJ20" s="22">
        <v>5</v>
      </c>
      <c r="AK20" s="22">
        <v>3</v>
      </c>
      <c r="AL20" s="22">
        <v>5</v>
      </c>
      <c r="AM20" s="22">
        <v>4</v>
      </c>
      <c r="AN20" s="22">
        <v>3</v>
      </c>
      <c r="AO20" s="22">
        <v>4</v>
      </c>
      <c r="AP20" s="22">
        <v>4</v>
      </c>
      <c r="AQ20" s="22">
        <v>6</v>
      </c>
      <c r="AR20" s="22">
        <v>4</v>
      </c>
      <c r="AS20" s="22">
        <v>2</v>
      </c>
      <c r="AT20" s="22">
        <v>3</v>
      </c>
      <c r="AU20" s="22">
        <v>3</v>
      </c>
      <c r="AV20" s="22">
        <v>4</v>
      </c>
      <c r="AW20" s="22">
        <v>4</v>
      </c>
    </row>
    <row r="21" spans="1:49" ht="15" customHeight="1">
      <c r="A21" s="16">
        <f t="shared" si="3"/>
        <v>1</v>
      </c>
      <c r="B21" s="17">
        <f t="shared" si="4"/>
        <v>0.78632478632478631</v>
      </c>
      <c r="C21" s="18" t="s">
        <v>30</v>
      </c>
      <c r="D21" s="19">
        <v>3</v>
      </c>
      <c r="E21" s="43">
        <v>42462</v>
      </c>
      <c r="F21" s="21">
        <v>0</v>
      </c>
      <c r="G21" s="22">
        <v>2</v>
      </c>
      <c r="H21" s="22">
        <v>3</v>
      </c>
      <c r="I21" s="22">
        <v>2</v>
      </c>
      <c r="J21" s="22">
        <v>3</v>
      </c>
      <c r="K21" s="22">
        <v>3</v>
      </c>
      <c r="L21" s="22">
        <v>3</v>
      </c>
      <c r="M21" s="22">
        <v>3</v>
      </c>
      <c r="N21" s="22">
        <v>2</v>
      </c>
      <c r="O21" s="22">
        <v>2</v>
      </c>
      <c r="P21" s="22">
        <v>3</v>
      </c>
      <c r="Q21" s="22">
        <v>3</v>
      </c>
      <c r="R21" s="22">
        <v>2</v>
      </c>
      <c r="S21" s="22">
        <v>3</v>
      </c>
      <c r="T21" s="22">
        <v>2</v>
      </c>
      <c r="U21" s="22">
        <v>3</v>
      </c>
      <c r="V21" s="22">
        <v>2</v>
      </c>
      <c r="W21" s="22">
        <v>2</v>
      </c>
      <c r="X21" s="22">
        <v>2</v>
      </c>
      <c r="Y21" s="22">
        <v>1</v>
      </c>
      <c r="Z21" s="22">
        <v>2</v>
      </c>
      <c r="AA21" s="22">
        <v>3</v>
      </c>
      <c r="AB21" s="22">
        <v>1</v>
      </c>
      <c r="AC21" s="22">
        <v>2</v>
      </c>
      <c r="AD21" s="22">
        <v>2</v>
      </c>
      <c r="AE21" s="22">
        <v>3</v>
      </c>
      <c r="AF21" s="22">
        <v>2</v>
      </c>
      <c r="AG21" s="22">
        <v>3</v>
      </c>
      <c r="AH21" s="22">
        <v>3</v>
      </c>
      <c r="AI21" s="22">
        <v>3</v>
      </c>
      <c r="AJ21" s="22">
        <v>3</v>
      </c>
      <c r="AK21" s="22">
        <v>3</v>
      </c>
      <c r="AL21" s="22">
        <v>3</v>
      </c>
      <c r="AM21" s="22">
        <v>2</v>
      </c>
      <c r="AN21" s="22">
        <v>2</v>
      </c>
      <c r="AO21" s="22">
        <v>2</v>
      </c>
      <c r="AP21" s="22">
        <v>3</v>
      </c>
      <c r="AQ21" s="22">
        <v>1</v>
      </c>
      <c r="AR21" s="22">
        <v>3</v>
      </c>
      <c r="AS21" s="22">
        <v>3</v>
      </c>
      <c r="AT21" s="22">
        <v>3</v>
      </c>
      <c r="AU21" s="22">
        <v>3</v>
      </c>
      <c r="AV21" s="22">
        <v>3</v>
      </c>
      <c r="AW21" s="22">
        <v>2</v>
      </c>
    </row>
    <row r="22" spans="1:49" ht="15" customHeight="1">
      <c r="A22" s="16">
        <f t="shared" si="3"/>
        <v>0.97435897435897434</v>
      </c>
      <c r="B22" s="17">
        <f t="shared" si="4"/>
        <v>0.67368421052631577</v>
      </c>
      <c r="C22" s="18" t="s">
        <v>31</v>
      </c>
      <c r="D22" s="19">
        <v>5</v>
      </c>
      <c r="E22" s="20" t="s">
        <v>32</v>
      </c>
      <c r="F22" s="21">
        <v>3</v>
      </c>
      <c r="G22" s="22">
        <v>3</v>
      </c>
      <c r="H22" s="22">
        <v>3</v>
      </c>
      <c r="I22" s="22">
        <v>3</v>
      </c>
      <c r="J22" s="22">
        <v>1</v>
      </c>
      <c r="K22" s="22">
        <v>3</v>
      </c>
      <c r="L22" s="22">
        <v>3</v>
      </c>
      <c r="M22" s="22">
        <v>5</v>
      </c>
      <c r="N22" s="22">
        <v>3</v>
      </c>
      <c r="O22" s="22">
        <v>3</v>
      </c>
      <c r="P22" s="22">
        <v>5</v>
      </c>
      <c r="Q22" s="22">
        <v>3</v>
      </c>
      <c r="R22" s="22">
        <v>5</v>
      </c>
      <c r="S22" s="22">
        <v>5</v>
      </c>
      <c r="T22" s="22">
        <v>5</v>
      </c>
      <c r="U22" s="22">
        <v>3</v>
      </c>
      <c r="V22" s="22">
        <v>3</v>
      </c>
      <c r="W22" s="22">
        <v>4</v>
      </c>
      <c r="X22" s="22">
        <v>3</v>
      </c>
      <c r="Y22" s="22">
        <v>2</v>
      </c>
      <c r="Z22" s="22">
        <v>3</v>
      </c>
      <c r="AA22" s="22">
        <v>4</v>
      </c>
      <c r="AB22" s="22">
        <v>4</v>
      </c>
      <c r="AC22" s="22">
        <v>3</v>
      </c>
      <c r="AD22" s="22">
        <v>3</v>
      </c>
      <c r="AE22" s="22">
        <v>5</v>
      </c>
      <c r="AF22" s="22"/>
      <c r="AG22" s="22">
        <v>4</v>
      </c>
      <c r="AH22" s="22">
        <v>3</v>
      </c>
      <c r="AI22" s="22">
        <v>0</v>
      </c>
      <c r="AJ22" s="22">
        <v>5</v>
      </c>
      <c r="AK22" s="22">
        <v>3</v>
      </c>
      <c r="AL22" s="22">
        <v>4</v>
      </c>
      <c r="AM22" s="22">
        <v>3</v>
      </c>
      <c r="AN22" s="22">
        <v>3</v>
      </c>
      <c r="AO22" s="22">
        <v>3</v>
      </c>
      <c r="AP22" s="22">
        <v>4</v>
      </c>
      <c r="AQ22" s="22">
        <v>3</v>
      </c>
      <c r="AR22" s="22">
        <v>3</v>
      </c>
      <c r="AS22" s="22">
        <v>4</v>
      </c>
      <c r="AT22" s="22">
        <v>4</v>
      </c>
      <c r="AU22" s="22">
        <v>3</v>
      </c>
      <c r="AV22" s="22">
        <v>3</v>
      </c>
      <c r="AW22" s="22">
        <v>4</v>
      </c>
    </row>
    <row r="23" spans="1:49" ht="15" customHeight="1">
      <c r="A23" s="16">
        <f t="shared" si="3"/>
        <v>0.97435897435897434</v>
      </c>
      <c r="B23" s="17">
        <f t="shared" si="4"/>
        <v>0.30263157894736842</v>
      </c>
      <c r="C23" s="18" t="s">
        <v>33</v>
      </c>
      <c r="D23" s="19">
        <v>2</v>
      </c>
      <c r="E23" s="20" t="s">
        <v>34</v>
      </c>
      <c r="F23" s="21">
        <v>0</v>
      </c>
      <c r="G23" s="22">
        <v>0</v>
      </c>
      <c r="H23" s="22">
        <v>0</v>
      </c>
      <c r="I23" s="22">
        <v>2</v>
      </c>
      <c r="J23" s="22">
        <v>0</v>
      </c>
      <c r="K23" s="22">
        <v>0</v>
      </c>
      <c r="L23" s="22">
        <v>0</v>
      </c>
      <c r="M23" s="22">
        <v>1</v>
      </c>
      <c r="N23" s="22">
        <v>2</v>
      </c>
      <c r="O23" s="22">
        <v>0</v>
      </c>
      <c r="P23" s="22">
        <v>2</v>
      </c>
      <c r="Q23" s="22">
        <v>1</v>
      </c>
      <c r="R23" s="22">
        <v>1</v>
      </c>
      <c r="S23" s="22">
        <v>2</v>
      </c>
      <c r="T23" s="22">
        <v>0</v>
      </c>
      <c r="U23" s="22">
        <v>1</v>
      </c>
      <c r="V23" s="22">
        <v>1</v>
      </c>
      <c r="W23" s="22">
        <v>0</v>
      </c>
      <c r="X23" s="22">
        <v>0</v>
      </c>
      <c r="Y23" s="22">
        <v>0</v>
      </c>
      <c r="Z23" s="22">
        <v>0</v>
      </c>
      <c r="AA23" s="22">
        <v>1</v>
      </c>
      <c r="AB23" s="22">
        <v>1</v>
      </c>
      <c r="AC23" s="22">
        <v>0</v>
      </c>
      <c r="AD23" s="22">
        <v>0</v>
      </c>
      <c r="AE23" s="22">
        <v>1</v>
      </c>
      <c r="AF23" s="22"/>
      <c r="AG23" s="22">
        <v>1</v>
      </c>
      <c r="AH23" s="22">
        <v>1</v>
      </c>
      <c r="AI23" s="22">
        <v>0</v>
      </c>
      <c r="AJ23" s="22">
        <v>2</v>
      </c>
      <c r="AK23" s="22">
        <v>0</v>
      </c>
      <c r="AL23" s="22">
        <v>1</v>
      </c>
      <c r="AM23" s="22">
        <v>0</v>
      </c>
      <c r="AN23" s="22">
        <v>0</v>
      </c>
      <c r="AO23" s="22">
        <v>0</v>
      </c>
      <c r="AP23" s="22">
        <v>1</v>
      </c>
      <c r="AQ23" s="22">
        <v>0</v>
      </c>
      <c r="AR23" s="22">
        <v>1</v>
      </c>
      <c r="AS23" s="22">
        <v>1</v>
      </c>
      <c r="AT23" s="22">
        <v>0</v>
      </c>
      <c r="AU23" s="22"/>
      <c r="AV23" s="22">
        <v>0</v>
      </c>
      <c r="AW23" s="22">
        <v>2</v>
      </c>
    </row>
    <row r="24" spans="1:49" ht="15" customHeight="1">
      <c r="A24" s="24">
        <f t="shared" si="3"/>
        <v>0.97435897435897434</v>
      </c>
      <c r="B24" s="25">
        <f t="shared" si="4"/>
        <v>0.77192982456140358</v>
      </c>
      <c r="C24" s="26" t="s">
        <v>35</v>
      </c>
      <c r="D24" s="27">
        <v>3</v>
      </c>
      <c r="E24" s="44">
        <v>42403</v>
      </c>
      <c r="F24" s="29">
        <v>3</v>
      </c>
      <c r="G24" s="30">
        <v>3</v>
      </c>
      <c r="H24" s="30">
        <v>2</v>
      </c>
      <c r="I24" s="30">
        <v>3</v>
      </c>
      <c r="J24" s="30">
        <v>3</v>
      </c>
      <c r="K24" s="30">
        <v>3</v>
      </c>
      <c r="L24" s="30">
        <v>2</v>
      </c>
      <c r="M24" s="30">
        <v>1</v>
      </c>
      <c r="N24" s="30">
        <v>2</v>
      </c>
      <c r="O24" s="30">
        <v>0</v>
      </c>
      <c r="P24" s="30">
        <v>3</v>
      </c>
      <c r="Q24" s="30">
        <v>2</v>
      </c>
      <c r="R24" s="30">
        <v>3</v>
      </c>
      <c r="S24" s="30">
        <v>3</v>
      </c>
      <c r="T24" s="30">
        <v>2</v>
      </c>
      <c r="U24" s="30">
        <v>1</v>
      </c>
      <c r="V24" s="30">
        <v>3</v>
      </c>
      <c r="W24" s="30">
        <v>3</v>
      </c>
      <c r="X24" s="30">
        <v>3</v>
      </c>
      <c r="Y24" s="30">
        <v>1</v>
      </c>
      <c r="Z24" s="30">
        <v>2</v>
      </c>
      <c r="AA24" s="30">
        <v>3</v>
      </c>
      <c r="AB24" s="30">
        <v>3</v>
      </c>
      <c r="AC24" s="30">
        <v>1</v>
      </c>
      <c r="AD24" s="30">
        <v>3</v>
      </c>
      <c r="AE24" s="30">
        <v>2</v>
      </c>
      <c r="AF24" s="30"/>
      <c r="AG24" s="30">
        <v>3</v>
      </c>
      <c r="AH24" s="30">
        <v>2</v>
      </c>
      <c r="AI24" s="30">
        <v>1</v>
      </c>
      <c r="AJ24" s="30">
        <v>2</v>
      </c>
      <c r="AK24" s="30">
        <v>3</v>
      </c>
      <c r="AL24" s="30">
        <v>3</v>
      </c>
      <c r="AM24" s="30">
        <v>3</v>
      </c>
      <c r="AN24" s="30">
        <v>1</v>
      </c>
      <c r="AO24" s="30">
        <v>2</v>
      </c>
      <c r="AP24" s="30">
        <v>3</v>
      </c>
      <c r="AQ24" s="30">
        <v>2</v>
      </c>
      <c r="AR24" s="30">
        <v>3</v>
      </c>
      <c r="AS24" s="30">
        <v>2</v>
      </c>
      <c r="AT24" s="30">
        <v>2</v>
      </c>
      <c r="AU24" s="30">
        <v>3</v>
      </c>
      <c r="AV24" s="30">
        <v>3</v>
      </c>
      <c r="AW24" s="30">
        <v>2</v>
      </c>
    </row>
    <row r="25" spans="1:49" ht="15" customHeight="1" thickBot="1">
      <c r="A25" s="31"/>
      <c r="B25" s="31"/>
      <c r="C25" s="32"/>
      <c r="D25" s="33">
        <f>SUM(D14:D24)</f>
        <v>37</v>
      </c>
      <c r="E25" s="34" t="s">
        <v>23</v>
      </c>
      <c r="F25" s="35">
        <f t="shared" ref="F25:AW25" si="5">SUM(F14:F24)</f>
        <v>21</v>
      </c>
      <c r="G25" s="35">
        <f t="shared" si="5"/>
        <v>20</v>
      </c>
      <c r="H25" s="35">
        <f t="shared" si="5"/>
        <v>18</v>
      </c>
      <c r="I25" s="35">
        <f t="shared" si="5"/>
        <v>26</v>
      </c>
      <c r="J25" s="35">
        <f t="shared" si="5"/>
        <v>19</v>
      </c>
      <c r="K25" s="35">
        <f t="shared" si="5"/>
        <v>17</v>
      </c>
      <c r="L25" s="35">
        <f t="shared" si="5"/>
        <v>23</v>
      </c>
      <c r="M25" s="35">
        <f t="shared" si="5"/>
        <v>26</v>
      </c>
      <c r="N25" s="35">
        <f t="shared" si="5"/>
        <v>29</v>
      </c>
      <c r="O25" s="35">
        <f t="shared" si="5"/>
        <v>21</v>
      </c>
      <c r="P25" s="35">
        <f t="shared" si="5"/>
        <v>32</v>
      </c>
      <c r="Q25" s="35">
        <f t="shared" si="5"/>
        <v>29</v>
      </c>
      <c r="R25" s="35">
        <f t="shared" si="5"/>
        <v>26</v>
      </c>
      <c r="S25" s="35">
        <f t="shared" si="5"/>
        <v>25</v>
      </c>
      <c r="T25" s="35">
        <f t="shared" si="5"/>
        <v>24</v>
      </c>
      <c r="U25" s="35">
        <f t="shared" si="5"/>
        <v>25</v>
      </c>
      <c r="V25" s="35">
        <f t="shared" si="5"/>
        <v>26</v>
      </c>
      <c r="W25" s="35">
        <f t="shared" si="5"/>
        <v>25</v>
      </c>
      <c r="X25" s="35">
        <f t="shared" si="5"/>
        <v>25</v>
      </c>
      <c r="Y25" s="35">
        <f t="shared" si="5"/>
        <v>14</v>
      </c>
      <c r="Z25" s="35">
        <f t="shared" si="5"/>
        <v>23</v>
      </c>
      <c r="AA25" s="35">
        <f t="shared" si="5"/>
        <v>28</v>
      </c>
      <c r="AB25" s="35">
        <f t="shared" si="5"/>
        <v>23</v>
      </c>
      <c r="AC25" s="35">
        <f t="shared" si="5"/>
        <v>20</v>
      </c>
      <c r="AD25" s="35">
        <f t="shared" si="5"/>
        <v>22</v>
      </c>
      <c r="AE25" s="35">
        <f t="shared" si="5"/>
        <v>29</v>
      </c>
      <c r="AF25" s="35">
        <f t="shared" si="5"/>
        <v>18</v>
      </c>
      <c r="AG25" s="35">
        <f t="shared" si="5"/>
        <v>24</v>
      </c>
      <c r="AH25" s="35">
        <f t="shared" si="5"/>
        <v>25</v>
      </c>
      <c r="AI25" s="35">
        <f t="shared" si="5"/>
        <v>16</v>
      </c>
      <c r="AJ25" s="35">
        <f t="shared" si="5"/>
        <v>31</v>
      </c>
      <c r="AK25" s="35">
        <f t="shared" si="5"/>
        <v>26</v>
      </c>
      <c r="AL25" s="35">
        <f t="shared" si="5"/>
        <v>27</v>
      </c>
      <c r="AM25" s="35">
        <f t="shared" si="5"/>
        <v>22</v>
      </c>
      <c r="AN25" s="35">
        <f t="shared" si="5"/>
        <v>23</v>
      </c>
      <c r="AO25" s="35">
        <f t="shared" si="5"/>
        <v>19</v>
      </c>
      <c r="AP25" s="35">
        <f t="shared" si="5"/>
        <v>27</v>
      </c>
      <c r="AQ25" s="35">
        <f t="shared" si="5"/>
        <v>20</v>
      </c>
      <c r="AR25" s="35">
        <f t="shared" si="5"/>
        <v>19</v>
      </c>
      <c r="AS25" s="35">
        <f t="shared" si="5"/>
        <v>23</v>
      </c>
      <c r="AT25" s="35">
        <f t="shared" si="5"/>
        <v>19</v>
      </c>
      <c r="AU25" s="35">
        <f t="shared" si="5"/>
        <v>26</v>
      </c>
      <c r="AV25" s="35">
        <f t="shared" si="5"/>
        <v>15</v>
      </c>
      <c r="AW25" s="35">
        <f t="shared" si="5"/>
        <v>28</v>
      </c>
    </row>
    <row r="26" spans="1:49" ht="15" customHeight="1" thickBot="1">
      <c r="A26" s="36">
        <f t="shared" ref="A26:A37" si="6">COUNTA(F26:AR26)/COUNTA($F$1:$AR$1)</f>
        <v>0.94871794871794868</v>
      </c>
      <c r="B26" s="37">
        <f t="shared" ref="B26:B37" si="7">AVERAGE(F26:AR26)/D26</f>
        <v>0.94594594594594594</v>
      </c>
      <c r="C26" s="38" t="s">
        <v>36</v>
      </c>
      <c r="D26" s="39">
        <v>1</v>
      </c>
      <c r="E26" s="40">
        <v>42370</v>
      </c>
      <c r="F26" s="41">
        <v>1</v>
      </c>
      <c r="G26" s="42">
        <v>1</v>
      </c>
      <c r="H26" s="42">
        <v>0</v>
      </c>
      <c r="I26" s="42">
        <v>1</v>
      </c>
      <c r="J26" s="42"/>
      <c r="K26" s="42">
        <v>1</v>
      </c>
      <c r="L26" s="42">
        <v>1</v>
      </c>
      <c r="M26" s="42">
        <v>1</v>
      </c>
      <c r="N26" s="42">
        <v>1</v>
      </c>
      <c r="O26" s="42">
        <v>1</v>
      </c>
      <c r="P26" s="42">
        <v>1</v>
      </c>
      <c r="Q26" s="42">
        <v>1</v>
      </c>
      <c r="R26" s="42">
        <v>1</v>
      </c>
      <c r="S26" s="42">
        <v>0</v>
      </c>
      <c r="T26" s="42">
        <v>1</v>
      </c>
      <c r="U26" s="42">
        <v>1</v>
      </c>
      <c r="V26" s="42">
        <v>1</v>
      </c>
      <c r="W26" s="42">
        <v>1</v>
      </c>
      <c r="X26" s="42"/>
      <c r="Y26" s="42">
        <v>1</v>
      </c>
      <c r="Z26" s="42">
        <v>1</v>
      </c>
      <c r="AA26" s="42">
        <v>1</v>
      </c>
      <c r="AB26" s="42">
        <v>1</v>
      </c>
      <c r="AC26" s="42">
        <v>1</v>
      </c>
      <c r="AD26" s="42">
        <v>1</v>
      </c>
      <c r="AE26" s="42">
        <v>1</v>
      </c>
      <c r="AF26" s="42">
        <v>1</v>
      </c>
      <c r="AG26" s="42">
        <v>1</v>
      </c>
      <c r="AH26" s="42">
        <v>1</v>
      </c>
      <c r="AI26" s="42">
        <v>1</v>
      </c>
      <c r="AJ26" s="42">
        <v>1</v>
      </c>
      <c r="AK26" s="42">
        <v>1</v>
      </c>
      <c r="AL26" s="42">
        <v>1</v>
      </c>
      <c r="AM26" s="42">
        <v>1</v>
      </c>
      <c r="AN26" s="42">
        <v>1</v>
      </c>
      <c r="AO26" s="42">
        <v>1</v>
      </c>
      <c r="AP26" s="42">
        <v>1</v>
      </c>
      <c r="AQ26" s="42">
        <v>1</v>
      </c>
      <c r="AR26" s="42">
        <v>1</v>
      </c>
      <c r="AS26" s="42">
        <v>1</v>
      </c>
      <c r="AT26" s="42">
        <v>1</v>
      </c>
      <c r="AU26" s="42">
        <v>1</v>
      </c>
      <c r="AV26" s="42">
        <v>1</v>
      </c>
      <c r="AW26" s="42">
        <v>1</v>
      </c>
    </row>
    <row r="27" spans="1:49" ht="15" customHeight="1" thickBot="1">
      <c r="A27" s="36">
        <f t="shared" ref="A27:A28" si="8">COUNTA(F27:AR27)/COUNTA($F$1:$AR$1)</f>
        <v>0.94871794871794868</v>
      </c>
      <c r="B27" s="37">
        <f t="shared" ref="B27:B28" si="9">AVERAGE(F27:AR27)/D27</f>
        <v>0.8783783783783784</v>
      </c>
      <c r="C27" s="114" t="s">
        <v>69</v>
      </c>
      <c r="D27" s="115">
        <v>2</v>
      </c>
      <c r="E27" s="116" t="s">
        <v>64</v>
      </c>
      <c r="F27" s="117">
        <v>2</v>
      </c>
      <c r="G27" s="118">
        <v>2</v>
      </c>
      <c r="H27" s="118">
        <v>0</v>
      </c>
      <c r="I27" s="118">
        <v>1</v>
      </c>
      <c r="J27" s="118"/>
      <c r="K27" s="118">
        <v>2</v>
      </c>
      <c r="L27" s="118">
        <v>2</v>
      </c>
      <c r="M27" s="118">
        <v>2</v>
      </c>
      <c r="N27" s="118">
        <v>2</v>
      </c>
      <c r="O27" s="118">
        <v>1</v>
      </c>
      <c r="P27" s="118">
        <v>2</v>
      </c>
      <c r="Q27" s="118">
        <v>2</v>
      </c>
      <c r="R27" s="118">
        <v>2</v>
      </c>
      <c r="S27" s="118">
        <v>1</v>
      </c>
      <c r="T27" s="118">
        <v>2</v>
      </c>
      <c r="U27" s="118">
        <v>2</v>
      </c>
      <c r="V27" s="118">
        <v>2</v>
      </c>
      <c r="W27" s="118">
        <v>2</v>
      </c>
      <c r="X27" s="118"/>
      <c r="Y27" s="22">
        <v>1</v>
      </c>
      <c r="Z27" s="118">
        <v>1</v>
      </c>
      <c r="AA27" s="118">
        <v>2</v>
      </c>
      <c r="AB27" s="118">
        <v>2</v>
      </c>
      <c r="AC27" s="118">
        <v>2</v>
      </c>
      <c r="AD27" s="118">
        <v>0</v>
      </c>
      <c r="AE27" s="118">
        <v>2</v>
      </c>
      <c r="AF27" s="118">
        <v>2</v>
      </c>
      <c r="AG27" s="118">
        <v>2</v>
      </c>
      <c r="AH27" s="118">
        <v>2</v>
      </c>
      <c r="AI27" s="118">
        <v>2</v>
      </c>
      <c r="AJ27" s="118">
        <v>2</v>
      </c>
      <c r="AK27" s="118">
        <v>2</v>
      </c>
      <c r="AL27" s="118">
        <v>2</v>
      </c>
      <c r="AM27" s="118">
        <v>2</v>
      </c>
      <c r="AN27" s="118">
        <v>2</v>
      </c>
      <c r="AO27" s="118">
        <v>2</v>
      </c>
      <c r="AP27" s="118">
        <v>2</v>
      </c>
      <c r="AQ27" s="118">
        <v>2</v>
      </c>
      <c r="AR27" s="118">
        <v>2</v>
      </c>
      <c r="AS27" s="118">
        <v>0</v>
      </c>
      <c r="AT27" s="118">
        <v>2</v>
      </c>
      <c r="AU27" s="118">
        <v>2</v>
      </c>
      <c r="AV27" s="118">
        <v>2</v>
      </c>
      <c r="AW27" s="118">
        <v>1</v>
      </c>
    </row>
    <row r="28" spans="1:49" ht="15" customHeight="1">
      <c r="A28" s="36">
        <f t="shared" si="8"/>
        <v>0.94871794871794868</v>
      </c>
      <c r="B28" s="37">
        <f t="shared" si="9"/>
        <v>0.44594594594594594</v>
      </c>
      <c r="C28" s="114" t="s">
        <v>67</v>
      </c>
      <c r="D28" s="115">
        <v>2</v>
      </c>
      <c r="E28" s="116" t="s">
        <v>65</v>
      </c>
      <c r="F28" s="117">
        <v>0</v>
      </c>
      <c r="G28" s="118">
        <v>2</v>
      </c>
      <c r="H28" s="118">
        <v>0</v>
      </c>
      <c r="I28" s="118">
        <v>2</v>
      </c>
      <c r="J28" s="118"/>
      <c r="K28" s="118">
        <v>0</v>
      </c>
      <c r="L28" s="118">
        <v>2</v>
      </c>
      <c r="M28" s="118">
        <v>1</v>
      </c>
      <c r="N28" s="118">
        <v>1</v>
      </c>
      <c r="O28" s="118">
        <v>2</v>
      </c>
      <c r="P28" s="118">
        <v>0</v>
      </c>
      <c r="Q28" s="118">
        <v>0</v>
      </c>
      <c r="R28" s="118">
        <v>0</v>
      </c>
      <c r="S28" s="118">
        <v>1</v>
      </c>
      <c r="T28" s="118">
        <v>2</v>
      </c>
      <c r="U28" s="118">
        <v>1</v>
      </c>
      <c r="V28" s="118">
        <v>1</v>
      </c>
      <c r="W28" s="118">
        <v>0</v>
      </c>
      <c r="X28" s="118"/>
      <c r="Y28" s="22">
        <v>0</v>
      </c>
      <c r="Z28" s="118">
        <v>2</v>
      </c>
      <c r="AA28" s="118">
        <v>2</v>
      </c>
      <c r="AB28" s="118">
        <v>0</v>
      </c>
      <c r="AC28" s="118">
        <v>0</v>
      </c>
      <c r="AD28" s="118">
        <v>1</v>
      </c>
      <c r="AE28" s="118">
        <v>0</v>
      </c>
      <c r="AF28" s="118">
        <v>0</v>
      </c>
      <c r="AG28" s="118">
        <v>0</v>
      </c>
      <c r="AH28" s="118">
        <v>2</v>
      </c>
      <c r="AI28" s="118">
        <v>2</v>
      </c>
      <c r="AJ28" s="118">
        <v>1</v>
      </c>
      <c r="AK28" s="118">
        <v>0</v>
      </c>
      <c r="AL28" s="118">
        <v>0</v>
      </c>
      <c r="AM28" s="118">
        <v>2</v>
      </c>
      <c r="AN28" s="118">
        <v>2</v>
      </c>
      <c r="AO28" s="118">
        <v>1</v>
      </c>
      <c r="AP28" s="118">
        <v>0</v>
      </c>
      <c r="AQ28" s="118">
        <v>1</v>
      </c>
      <c r="AR28" s="118">
        <v>2</v>
      </c>
      <c r="AS28" s="118">
        <v>0</v>
      </c>
      <c r="AT28" s="118">
        <v>1</v>
      </c>
      <c r="AU28" s="118">
        <v>2</v>
      </c>
      <c r="AV28" s="118">
        <v>0</v>
      </c>
      <c r="AW28" s="118">
        <v>1</v>
      </c>
    </row>
    <row r="29" spans="1:49" ht="15" customHeight="1">
      <c r="A29" s="16">
        <f t="shared" si="6"/>
        <v>0.92307692307692313</v>
      </c>
      <c r="B29" s="17">
        <f t="shared" si="7"/>
        <v>0.81944444444444442</v>
      </c>
      <c r="C29" s="18" t="s">
        <v>37</v>
      </c>
      <c r="D29" s="19">
        <v>2</v>
      </c>
      <c r="E29" s="43">
        <v>42461</v>
      </c>
      <c r="F29" s="21">
        <v>1</v>
      </c>
      <c r="G29" s="22">
        <v>2</v>
      </c>
      <c r="H29" s="22">
        <v>1</v>
      </c>
      <c r="I29" s="22">
        <v>1</v>
      </c>
      <c r="J29" s="22"/>
      <c r="K29" s="22">
        <v>1</v>
      </c>
      <c r="L29" s="22">
        <v>2</v>
      </c>
      <c r="M29" s="22">
        <v>2</v>
      </c>
      <c r="N29" s="22">
        <v>1</v>
      </c>
      <c r="O29" s="22">
        <v>1</v>
      </c>
      <c r="P29" s="22">
        <v>2</v>
      </c>
      <c r="Q29" s="22">
        <v>2</v>
      </c>
      <c r="R29" s="22">
        <v>2</v>
      </c>
      <c r="S29" s="22">
        <v>2</v>
      </c>
      <c r="T29" s="22">
        <v>2</v>
      </c>
      <c r="U29" s="22">
        <v>1</v>
      </c>
      <c r="V29" s="22">
        <v>1</v>
      </c>
      <c r="W29" s="22">
        <v>2</v>
      </c>
      <c r="X29" s="22"/>
      <c r="Y29" s="22">
        <v>2</v>
      </c>
      <c r="Z29" s="22">
        <v>2</v>
      </c>
      <c r="AA29" s="22">
        <v>2</v>
      </c>
      <c r="AB29" s="22">
        <v>2</v>
      </c>
      <c r="AC29" s="22">
        <v>0</v>
      </c>
      <c r="AD29" s="22"/>
      <c r="AE29" s="22">
        <v>2</v>
      </c>
      <c r="AF29" s="22">
        <v>2</v>
      </c>
      <c r="AG29" s="22">
        <v>1</v>
      </c>
      <c r="AH29" s="22">
        <v>2</v>
      </c>
      <c r="AI29" s="22">
        <v>2</v>
      </c>
      <c r="AJ29" s="22">
        <v>2</v>
      </c>
      <c r="AK29" s="22">
        <v>0</v>
      </c>
      <c r="AL29" s="22">
        <v>2</v>
      </c>
      <c r="AM29" s="22">
        <v>2</v>
      </c>
      <c r="AN29" s="22">
        <v>2</v>
      </c>
      <c r="AO29" s="22">
        <v>2</v>
      </c>
      <c r="AP29" s="22">
        <v>2</v>
      </c>
      <c r="AQ29" s="22">
        <v>2</v>
      </c>
      <c r="AR29" s="22">
        <v>2</v>
      </c>
      <c r="AS29" s="22">
        <v>2</v>
      </c>
      <c r="AT29" s="22">
        <v>1</v>
      </c>
      <c r="AU29" s="22">
        <v>2</v>
      </c>
      <c r="AV29" s="22">
        <v>2</v>
      </c>
      <c r="AW29" s="22">
        <v>1</v>
      </c>
    </row>
    <row r="30" spans="1:49" ht="15" customHeight="1">
      <c r="A30" s="16">
        <f t="shared" si="6"/>
        <v>0.92307692307692313</v>
      </c>
      <c r="B30" s="17">
        <f t="shared" si="7"/>
        <v>0.52777777777777779</v>
      </c>
      <c r="C30" s="18" t="s">
        <v>116</v>
      </c>
      <c r="D30" s="19">
        <v>3</v>
      </c>
      <c r="E30" s="43">
        <v>42491</v>
      </c>
      <c r="F30" s="21">
        <v>1</v>
      </c>
      <c r="G30" s="22">
        <v>3</v>
      </c>
      <c r="H30" s="22">
        <v>2</v>
      </c>
      <c r="I30" s="22">
        <v>1</v>
      </c>
      <c r="J30" s="22"/>
      <c r="K30" s="22">
        <v>1</v>
      </c>
      <c r="L30" s="22">
        <v>2</v>
      </c>
      <c r="M30" s="22">
        <v>1</v>
      </c>
      <c r="N30" s="22">
        <v>2</v>
      </c>
      <c r="O30" s="22">
        <v>1</v>
      </c>
      <c r="P30" s="22">
        <v>1</v>
      </c>
      <c r="Q30" s="22">
        <v>2</v>
      </c>
      <c r="R30" s="22">
        <v>1</v>
      </c>
      <c r="S30" s="22">
        <v>1</v>
      </c>
      <c r="T30" s="22">
        <v>2</v>
      </c>
      <c r="U30" s="22">
        <v>1</v>
      </c>
      <c r="V30" s="22">
        <v>2</v>
      </c>
      <c r="W30" s="22">
        <v>1</v>
      </c>
      <c r="X30" s="22"/>
      <c r="Y30" s="22">
        <v>2</v>
      </c>
      <c r="Z30" s="22">
        <v>2</v>
      </c>
      <c r="AA30" s="22">
        <v>2</v>
      </c>
      <c r="AB30" s="22">
        <v>2</v>
      </c>
      <c r="AC30" s="22">
        <v>0</v>
      </c>
      <c r="AD30" s="22"/>
      <c r="AE30" s="22">
        <v>1</v>
      </c>
      <c r="AF30" s="22">
        <v>2</v>
      </c>
      <c r="AG30" s="22">
        <v>1</v>
      </c>
      <c r="AH30" s="22">
        <v>2</v>
      </c>
      <c r="AI30" s="22">
        <v>2</v>
      </c>
      <c r="AJ30" s="22">
        <v>3</v>
      </c>
      <c r="AK30" s="22">
        <v>1</v>
      </c>
      <c r="AL30" s="22">
        <v>1</v>
      </c>
      <c r="AM30" s="22">
        <v>1</v>
      </c>
      <c r="AN30" s="22">
        <v>3</v>
      </c>
      <c r="AO30" s="22">
        <v>2</v>
      </c>
      <c r="AP30" s="22">
        <v>2</v>
      </c>
      <c r="AQ30" s="22">
        <v>1</v>
      </c>
      <c r="AR30" s="22">
        <v>2</v>
      </c>
      <c r="AS30" s="22">
        <v>1</v>
      </c>
      <c r="AT30" s="22">
        <v>1</v>
      </c>
      <c r="AU30" s="22">
        <v>1</v>
      </c>
      <c r="AV30" s="22">
        <v>1</v>
      </c>
      <c r="AW30" s="22">
        <v>2</v>
      </c>
    </row>
    <row r="31" spans="1:49" ht="15" customHeight="1">
      <c r="A31" s="16">
        <f t="shared" si="6"/>
        <v>0.82051282051282048</v>
      </c>
      <c r="B31" s="17">
        <f t="shared" si="7"/>
        <v>0.8125</v>
      </c>
      <c r="C31" s="18" t="s">
        <v>38</v>
      </c>
      <c r="D31" s="19">
        <v>1</v>
      </c>
      <c r="E31" s="43">
        <v>42522</v>
      </c>
      <c r="F31" s="21">
        <v>1</v>
      </c>
      <c r="G31" s="22">
        <v>1</v>
      </c>
      <c r="H31" s="22"/>
      <c r="I31" s="22">
        <v>1</v>
      </c>
      <c r="J31" s="22"/>
      <c r="K31" s="22">
        <v>1</v>
      </c>
      <c r="L31" s="22">
        <v>0</v>
      </c>
      <c r="M31" s="22">
        <v>1</v>
      </c>
      <c r="N31" s="22">
        <v>1</v>
      </c>
      <c r="O31" s="22"/>
      <c r="P31" s="22">
        <v>1</v>
      </c>
      <c r="Q31" s="22">
        <v>1</v>
      </c>
      <c r="R31" s="22">
        <v>1</v>
      </c>
      <c r="S31" s="22">
        <v>0</v>
      </c>
      <c r="T31" s="22">
        <v>1</v>
      </c>
      <c r="U31" s="22">
        <v>1</v>
      </c>
      <c r="V31" s="22"/>
      <c r="W31" s="22">
        <v>0</v>
      </c>
      <c r="X31" s="22"/>
      <c r="Y31" s="22">
        <v>1</v>
      </c>
      <c r="Z31" s="22">
        <v>1</v>
      </c>
      <c r="AA31" s="22">
        <v>1</v>
      </c>
      <c r="AB31" s="22">
        <v>1</v>
      </c>
      <c r="AC31" s="22"/>
      <c r="AD31" s="22"/>
      <c r="AE31" s="22">
        <v>1</v>
      </c>
      <c r="AF31" s="22">
        <v>1</v>
      </c>
      <c r="AG31" s="22">
        <v>0</v>
      </c>
      <c r="AH31" s="22">
        <v>1</v>
      </c>
      <c r="AI31" s="22">
        <v>1</v>
      </c>
      <c r="AJ31" s="22">
        <v>0</v>
      </c>
      <c r="AK31" s="22">
        <v>1</v>
      </c>
      <c r="AL31" s="22">
        <v>1</v>
      </c>
      <c r="AM31" s="22">
        <v>1</v>
      </c>
      <c r="AN31" s="22">
        <v>1</v>
      </c>
      <c r="AO31" s="22">
        <v>1</v>
      </c>
      <c r="AP31" s="22">
        <v>1</v>
      </c>
      <c r="AQ31" s="22">
        <v>0</v>
      </c>
      <c r="AR31" s="22">
        <v>1</v>
      </c>
      <c r="AS31" s="22">
        <v>1</v>
      </c>
      <c r="AT31" s="22">
        <v>0</v>
      </c>
      <c r="AU31" s="22">
        <v>1</v>
      </c>
      <c r="AV31" s="22">
        <v>1</v>
      </c>
      <c r="AW31" s="22"/>
    </row>
    <row r="32" spans="1:49" ht="15" customHeight="1">
      <c r="A32" s="16">
        <f t="shared" si="6"/>
        <v>0.84615384615384615</v>
      </c>
      <c r="B32" s="17">
        <f t="shared" si="7"/>
        <v>0.72727272727272729</v>
      </c>
      <c r="C32" s="18" t="s">
        <v>39</v>
      </c>
      <c r="D32" s="19">
        <v>2</v>
      </c>
      <c r="E32" s="43">
        <v>42371</v>
      </c>
      <c r="F32" s="21">
        <v>2</v>
      </c>
      <c r="G32" s="22">
        <v>2</v>
      </c>
      <c r="H32" s="22"/>
      <c r="I32" s="22">
        <v>0</v>
      </c>
      <c r="J32" s="22"/>
      <c r="K32" s="22">
        <v>0</v>
      </c>
      <c r="L32" s="22">
        <v>2</v>
      </c>
      <c r="M32" s="22">
        <v>2</v>
      </c>
      <c r="N32" s="22">
        <v>2</v>
      </c>
      <c r="O32" s="22">
        <v>0</v>
      </c>
      <c r="P32" s="22">
        <v>2</v>
      </c>
      <c r="Q32" s="22">
        <v>2</v>
      </c>
      <c r="R32" s="22">
        <v>2</v>
      </c>
      <c r="S32" s="22">
        <v>1</v>
      </c>
      <c r="T32" s="22">
        <v>2</v>
      </c>
      <c r="U32" s="22">
        <v>1</v>
      </c>
      <c r="V32" s="22"/>
      <c r="W32" s="22">
        <v>1</v>
      </c>
      <c r="X32" s="22"/>
      <c r="Y32" s="22">
        <v>0</v>
      </c>
      <c r="Z32" s="22">
        <v>2</v>
      </c>
      <c r="AA32" s="22">
        <v>2</v>
      </c>
      <c r="AB32" s="22">
        <v>1</v>
      </c>
      <c r="AC32" s="22"/>
      <c r="AD32" s="22"/>
      <c r="AE32" s="22">
        <v>2</v>
      </c>
      <c r="AF32" s="22">
        <v>2</v>
      </c>
      <c r="AG32" s="22">
        <v>1</v>
      </c>
      <c r="AH32" s="22">
        <v>1</v>
      </c>
      <c r="AI32" s="22">
        <v>2</v>
      </c>
      <c r="AJ32" s="22">
        <v>2</v>
      </c>
      <c r="AK32" s="22">
        <v>0</v>
      </c>
      <c r="AL32" s="22">
        <v>2</v>
      </c>
      <c r="AM32" s="22">
        <v>2</v>
      </c>
      <c r="AN32" s="22">
        <v>2</v>
      </c>
      <c r="AO32" s="22">
        <v>2</v>
      </c>
      <c r="AP32" s="22">
        <v>1</v>
      </c>
      <c r="AQ32" s="22">
        <v>2</v>
      </c>
      <c r="AR32" s="22">
        <v>1</v>
      </c>
      <c r="AS32" s="22">
        <v>1</v>
      </c>
      <c r="AT32" s="22">
        <v>2</v>
      </c>
      <c r="AU32" s="22">
        <v>2</v>
      </c>
      <c r="AV32" s="22">
        <v>2</v>
      </c>
      <c r="AW32" s="22">
        <v>1</v>
      </c>
    </row>
    <row r="33" spans="1:49" ht="15" customHeight="1">
      <c r="A33" s="16">
        <f t="shared" si="6"/>
        <v>0.84615384615384615</v>
      </c>
      <c r="B33" s="17">
        <f t="shared" si="7"/>
        <v>0.63636363636363635</v>
      </c>
      <c r="C33" s="18" t="s">
        <v>40</v>
      </c>
      <c r="D33" s="19">
        <v>2</v>
      </c>
      <c r="E33" s="43">
        <v>42402</v>
      </c>
      <c r="F33" s="21">
        <v>0</v>
      </c>
      <c r="G33" s="22">
        <v>1</v>
      </c>
      <c r="H33" s="22"/>
      <c r="I33" s="22">
        <v>0</v>
      </c>
      <c r="J33" s="22"/>
      <c r="K33" s="22">
        <v>2</v>
      </c>
      <c r="L33" s="22">
        <v>1</v>
      </c>
      <c r="M33" s="22">
        <v>2</v>
      </c>
      <c r="N33" s="22">
        <v>2</v>
      </c>
      <c r="O33" s="22">
        <v>1</v>
      </c>
      <c r="P33" s="22">
        <v>2</v>
      </c>
      <c r="Q33" s="22">
        <v>1</v>
      </c>
      <c r="R33" s="22">
        <v>2</v>
      </c>
      <c r="S33" s="22">
        <v>1</v>
      </c>
      <c r="T33" s="22">
        <v>2</v>
      </c>
      <c r="U33" s="22">
        <v>1</v>
      </c>
      <c r="V33" s="22"/>
      <c r="W33" s="22">
        <v>2</v>
      </c>
      <c r="X33" s="22"/>
      <c r="Y33" s="22">
        <v>2</v>
      </c>
      <c r="Z33" s="22">
        <v>1</v>
      </c>
      <c r="AA33" s="22">
        <v>1</v>
      </c>
      <c r="AB33" s="22">
        <v>1</v>
      </c>
      <c r="AC33" s="22"/>
      <c r="AD33" s="22"/>
      <c r="AE33" s="22">
        <v>0</v>
      </c>
      <c r="AF33" s="22">
        <v>1</v>
      </c>
      <c r="AG33" s="22">
        <v>1</v>
      </c>
      <c r="AH33" s="22">
        <v>1</v>
      </c>
      <c r="AI33" s="22">
        <v>1</v>
      </c>
      <c r="AJ33" s="22">
        <v>2</v>
      </c>
      <c r="AK33" s="22">
        <v>0</v>
      </c>
      <c r="AL33" s="22">
        <v>2</v>
      </c>
      <c r="AM33" s="22">
        <v>0</v>
      </c>
      <c r="AN33" s="22">
        <v>2</v>
      </c>
      <c r="AO33" s="22">
        <v>1</v>
      </c>
      <c r="AP33" s="22">
        <v>2</v>
      </c>
      <c r="AQ33" s="22">
        <v>2</v>
      </c>
      <c r="AR33" s="22">
        <v>2</v>
      </c>
      <c r="AS33" s="22"/>
      <c r="AT33" s="22">
        <v>2</v>
      </c>
      <c r="AU33" s="22">
        <v>2</v>
      </c>
      <c r="AV33" s="22">
        <v>1</v>
      </c>
      <c r="AW33" s="22">
        <v>1</v>
      </c>
    </row>
    <row r="34" spans="1:49" ht="15" customHeight="1">
      <c r="A34" s="16">
        <f t="shared" si="6"/>
        <v>0.82051282051282048</v>
      </c>
      <c r="B34" s="17">
        <f t="shared" si="7"/>
        <v>0.828125</v>
      </c>
      <c r="C34" s="18" t="s">
        <v>41</v>
      </c>
      <c r="D34" s="19">
        <v>2</v>
      </c>
      <c r="E34" s="43">
        <v>42372</v>
      </c>
      <c r="F34" s="21">
        <v>2</v>
      </c>
      <c r="G34" s="22">
        <v>2</v>
      </c>
      <c r="H34" s="22"/>
      <c r="I34" s="22">
        <v>1</v>
      </c>
      <c r="J34" s="22"/>
      <c r="K34" s="22">
        <v>2</v>
      </c>
      <c r="L34" s="22">
        <v>2</v>
      </c>
      <c r="M34" s="22">
        <v>1</v>
      </c>
      <c r="N34" s="22">
        <v>2</v>
      </c>
      <c r="O34" s="22"/>
      <c r="P34" s="22">
        <v>2</v>
      </c>
      <c r="Q34" s="22">
        <v>2</v>
      </c>
      <c r="R34" s="22">
        <v>2</v>
      </c>
      <c r="S34" s="22">
        <v>0</v>
      </c>
      <c r="T34" s="22">
        <v>1</v>
      </c>
      <c r="U34" s="22">
        <v>2</v>
      </c>
      <c r="V34" s="22"/>
      <c r="W34" s="22">
        <v>2</v>
      </c>
      <c r="X34" s="22"/>
      <c r="Y34" s="22">
        <v>2</v>
      </c>
      <c r="Z34" s="22">
        <v>2</v>
      </c>
      <c r="AA34" s="22">
        <v>2</v>
      </c>
      <c r="AB34" s="22">
        <v>2</v>
      </c>
      <c r="AC34" s="22"/>
      <c r="AD34" s="22"/>
      <c r="AE34" s="22">
        <v>1</v>
      </c>
      <c r="AF34" s="22">
        <v>1</v>
      </c>
      <c r="AG34" s="22">
        <v>2</v>
      </c>
      <c r="AH34" s="22">
        <v>1</v>
      </c>
      <c r="AI34" s="22">
        <v>2</v>
      </c>
      <c r="AJ34" s="22">
        <v>2</v>
      </c>
      <c r="AK34" s="22">
        <v>1</v>
      </c>
      <c r="AL34" s="22">
        <v>1</v>
      </c>
      <c r="AM34" s="22">
        <v>2</v>
      </c>
      <c r="AN34" s="22">
        <v>2</v>
      </c>
      <c r="AO34" s="22">
        <v>2</v>
      </c>
      <c r="AP34" s="22">
        <v>2</v>
      </c>
      <c r="AQ34" s="22">
        <v>2</v>
      </c>
      <c r="AR34" s="22">
        <v>1</v>
      </c>
      <c r="AS34" s="22"/>
      <c r="AT34" s="22">
        <v>2</v>
      </c>
      <c r="AU34" s="22">
        <v>2</v>
      </c>
      <c r="AV34" s="22">
        <v>2</v>
      </c>
      <c r="AW34" s="22">
        <v>1</v>
      </c>
    </row>
    <row r="35" spans="1:49" ht="15" customHeight="1">
      <c r="A35" s="16">
        <f t="shared" ref="A35" si="10">COUNTA(F35:AR35)/COUNTA($F$1:$AR$1)</f>
        <v>0.82051282051282048</v>
      </c>
      <c r="B35" s="17">
        <f t="shared" ref="B35" si="11">AVERAGE(F35:AR35)/D35</f>
        <v>0.40625</v>
      </c>
      <c r="C35" s="18" t="s">
        <v>68</v>
      </c>
      <c r="D35" s="19">
        <v>2</v>
      </c>
      <c r="E35" s="43" t="s">
        <v>66</v>
      </c>
      <c r="F35" s="21">
        <v>2</v>
      </c>
      <c r="G35" s="22">
        <v>2</v>
      </c>
      <c r="H35" s="22"/>
      <c r="I35" s="22">
        <v>0</v>
      </c>
      <c r="J35" s="22"/>
      <c r="K35" s="22">
        <v>1</v>
      </c>
      <c r="L35" s="22">
        <v>0</v>
      </c>
      <c r="M35" s="22">
        <v>0</v>
      </c>
      <c r="N35" s="22">
        <v>1</v>
      </c>
      <c r="O35" s="22"/>
      <c r="P35" s="22">
        <v>2</v>
      </c>
      <c r="Q35" s="22">
        <v>0</v>
      </c>
      <c r="R35" s="22">
        <v>2</v>
      </c>
      <c r="S35" s="22">
        <v>0</v>
      </c>
      <c r="T35" s="22">
        <v>0</v>
      </c>
      <c r="U35" s="22">
        <v>2</v>
      </c>
      <c r="V35" s="22"/>
      <c r="W35" s="22">
        <v>0</v>
      </c>
      <c r="X35" s="22"/>
      <c r="Y35" s="22">
        <v>2</v>
      </c>
      <c r="Z35" s="22">
        <v>0</v>
      </c>
      <c r="AA35" s="22">
        <v>2</v>
      </c>
      <c r="AB35" s="22">
        <v>1</v>
      </c>
      <c r="AC35" s="22"/>
      <c r="AD35" s="22"/>
      <c r="AE35" s="22">
        <v>0</v>
      </c>
      <c r="AF35" s="22">
        <v>0</v>
      </c>
      <c r="AG35" s="22">
        <v>1</v>
      </c>
      <c r="AH35" s="22">
        <v>0</v>
      </c>
      <c r="AI35" s="22">
        <v>2</v>
      </c>
      <c r="AJ35" s="22">
        <v>2</v>
      </c>
      <c r="AK35" s="22">
        <v>2</v>
      </c>
      <c r="AL35" s="22">
        <v>0</v>
      </c>
      <c r="AM35" s="22">
        <v>2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/>
      <c r="AT35" s="22">
        <v>2</v>
      </c>
      <c r="AU35" s="22">
        <v>2</v>
      </c>
      <c r="AV35" s="22">
        <v>0</v>
      </c>
      <c r="AW35" s="22">
        <v>0</v>
      </c>
    </row>
    <row r="36" spans="1:49" ht="15" customHeight="1">
      <c r="A36" s="16">
        <f t="shared" si="6"/>
        <v>0.79487179487179482</v>
      </c>
      <c r="B36" s="17">
        <f t="shared" si="7"/>
        <v>0.40322580645161288</v>
      </c>
      <c r="C36" s="18" t="s">
        <v>42</v>
      </c>
      <c r="D36" s="19">
        <v>2</v>
      </c>
      <c r="E36" s="43">
        <v>42432</v>
      </c>
      <c r="F36" s="21">
        <v>0</v>
      </c>
      <c r="G36" s="22"/>
      <c r="H36" s="22"/>
      <c r="I36" s="22">
        <v>0</v>
      </c>
      <c r="J36" s="22"/>
      <c r="K36" s="22">
        <v>0</v>
      </c>
      <c r="L36" s="22">
        <v>0</v>
      </c>
      <c r="M36" s="22">
        <v>2</v>
      </c>
      <c r="N36" s="22">
        <v>1</v>
      </c>
      <c r="O36" s="22"/>
      <c r="P36" s="22">
        <v>1</v>
      </c>
      <c r="Q36" s="22">
        <v>1</v>
      </c>
      <c r="R36" s="22">
        <v>2</v>
      </c>
      <c r="S36" s="22">
        <v>0</v>
      </c>
      <c r="T36" s="22">
        <v>2</v>
      </c>
      <c r="U36" s="22">
        <v>1</v>
      </c>
      <c r="V36" s="22"/>
      <c r="W36" s="22">
        <v>0</v>
      </c>
      <c r="X36" s="22"/>
      <c r="Y36" s="22">
        <v>0</v>
      </c>
      <c r="Z36" s="22">
        <v>0</v>
      </c>
      <c r="AA36" s="22">
        <v>2</v>
      </c>
      <c r="AB36" s="22">
        <v>1</v>
      </c>
      <c r="AC36" s="22"/>
      <c r="AD36" s="22"/>
      <c r="AE36" s="22">
        <v>1</v>
      </c>
      <c r="AF36" s="22">
        <v>0</v>
      </c>
      <c r="AG36" s="22">
        <v>1</v>
      </c>
      <c r="AH36" s="22">
        <v>0</v>
      </c>
      <c r="AI36" s="22">
        <v>1</v>
      </c>
      <c r="AJ36" s="22">
        <v>2</v>
      </c>
      <c r="AK36" s="22">
        <v>1</v>
      </c>
      <c r="AL36" s="22">
        <v>0</v>
      </c>
      <c r="AM36" s="22">
        <v>1</v>
      </c>
      <c r="AN36" s="22">
        <v>1</v>
      </c>
      <c r="AO36" s="22">
        <v>0</v>
      </c>
      <c r="AP36" s="22">
        <v>2</v>
      </c>
      <c r="AQ36" s="22">
        <v>0</v>
      </c>
      <c r="AR36" s="22">
        <v>2</v>
      </c>
      <c r="AS36" s="22"/>
      <c r="AT36" s="22">
        <v>2</v>
      </c>
      <c r="AU36" s="22">
        <v>1</v>
      </c>
      <c r="AV36" s="22">
        <v>0</v>
      </c>
      <c r="AW36" s="22">
        <v>1</v>
      </c>
    </row>
    <row r="37" spans="1:49" ht="15" customHeight="1">
      <c r="A37" s="24">
        <f t="shared" si="6"/>
        <v>0.71794871794871795</v>
      </c>
      <c r="B37" s="25">
        <f t="shared" si="7"/>
        <v>0.42857142857142855</v>
      </c>
      <c r="C37" s="26" t="s">
        <v>43</v>
      </c>
      <c r="D37" s="27">
        <v>2</v>
      </c>
      <c r="E37" s="44">
        <v>42463</v>
      </c>
      <c r="F37" s="29">
        <v>2</v>
      </c>
      <c r="G37" s="30"/>
      <c r="H37" s="30"/>
      <c r="I37" s="30">
        <v>0</v>
      </c>
      <c r="J37" s="30"/>
      <c r="K37" s="30">
        <v>2</v>
      </c>
      <c r="L37" s="30">
        <v>0</v>
      </c>
      <c r="M37" s="30">
        <v>0</v>
      </c>
      <c r="N37" s="30">
        <v>2</v>
      </c>
      <c r="O37" s="30"/>
      <c r="P37" s="30">
        <v>2</v>
      </c>
      <c r="Q37" s="30">
        <v>0</v>
      </c>
      <c r="R37" s="30">
        <v>0</v>
      </c>
      <c r="S37" s="30">
        <v>2</v>
      </c>
      <c r="T37" s="30">
        <v>2</v>
      </c>
      <c r="U37" s="30">
        <v>2</v>
      </c>
      <c r="V37" s="30"/>
      <c r="W37" s="30">
        <v>0</v>
      </c>
      <c r="X37" s="30"/>
      <c r="Y37" s="30">
        <v>0</v>
      </c>
      <c r="Z37" s="30">
        <v>0</v>
      </c>
      <c r="AA37" s="30">
        <v>0</v>
      </c>
      <c r="AB37" s="30"/>
      <c r="AC37" s="30"/>
      <c r="AD37" s="30"/>
      <c r="AE37" s="30">
        <v>0</v>
      </c>
      <c r="AF37" s="30"/>
      <c r="AG37" s="30">
        <v>0</v>
      </c>
      <c r="AH37" s="30">
        <v>2</v>
      </c>
      <c r="AI37" s="30">
        <v>0</v>
      </c>
      <c r="AJ37" s="30">
        <v>2</v>
      </c>
      <c r="AK37" s="30">
        <v>0</v>
      </c>
      <c r="AL37" s="30">
        <v>0</v>
      </c>
      <c r="AM37" s="30">
        <v>2</v>
      </c>
      <c r="AN37" s="30">
        <v>0</v>
      </c>
      <c r="AO37" s="30"/>
      <c r="AP37" s="30">
        <v>2</v>
      </c>
      <c r="AQ37" s="30">
        <v>0</v>
      </c>
      <c r="AR37" s="30">
        <v>2</v>
      </c>
      <c r="AS37" s="30"/>
      <c r="AT37" s="30">
        <v>2</v>
      </c>
      <c r="AU37" s="30">
        <v>0</v>
      </c>
      <c r="AV37" s="30">
        <v>0</v>
      </c>
      <c r="AW37" s="30">
        <v>0</v>
      </c>
    </row>
    <row r="38" spans="1:49" ht="15" customHeight="1">
      <c r="A38" s="31"/>
      <c r="B38" s="31"/>
      <c r="C38" s="32"/>
      <c r="D38" s="33">
        <f>SUM(D26:D37)</f>
        <v>23</v>
      </c>
      <c r="E38" s="34" t="s">
        <v>23</v>
      </c>
      <c r="F38" s="35">
        <f t="shared" ref="F38:AW38" si="12">SUM(F26:F37)</f>
        <v>14</v>
      </c>
      <c r="G38" s="35">
        <f t="shared" si="12"/>
        <v>18</v>
      </c>
      <c r="H38" s="35">
        <f t="shared" si="12"/>
        <v>3</v>
      </c>
      <c r="I38" s="35">
        <f t="shared" si="12"/>
        <v>8</v>
      </c>
      <c r="J38" s="35">
        <f t="shared" si="12"/>
        <v>0</v>
      </c>
      <c r="K38" s="35">
        <f t="shared" si="12"/>
        <v>13</v>
      </c>
      <c r="L38" s="35">
        <f t="shared" si="12"/>
        <v>14</v>
      </c>
      <c r="M38" s="35">
        <f t="shared" si="12"/>
        <v>15</v>
      </c>
      <c r="N38" s="35">
        <f t="shared" si="12"/>
        <v>18</v>
      </c>
      <c r="O38" s="35">
        <f t="shared" si="12"/>
        <v>7</v>
      </c>
      <c r="P38" s="35">
        <f t="shared" si="12"/>
        <v>18</v>
      </c>
      <c r="Q38" s="35">
        <f t="shared" si="12"/>
        <v>14</v>
      </c>
      <c r="R38" s="35">
        <f t="shared" si="12"/>
        <v>17</v>
      </c>
      <c r="S38" s="35">
        <f t="shared" si="12"/>
        <v>9</v>
      </c>
      <c r="T38" s="35">
        <f t="shared" si="12"/>
        <v>19</v>
      </c>
      <c r="U38" s="35">
        <v>2</v>
      </c>
      <c r="V38" s="35">
        <f t="shared" si="12"/>
        <v>7</v>
      </c>
      <c r="W38" s="35">
        <f t="shared" si="12"/>
        <v>11</v>
      </c>
      <c r="X38" s="35">
        <f t="shared" si="12"/>
        <v>0</v>
      </c>
      <c r="Y38" s="35">
        <f>SUM(Y26:Y37)</f>
        <v>13</v>
      </c>
      <c r="Z38" s="35">
        <f t="shared" si="12"/>
        <v>14</v>
      </c>
      <c r="AA38" s="35">
        <f t="shared" si="12"/>
        <v>19</v>
      </c>
      <c r="AB38" s="35">
        <f t="shared" si="12"/>
        <v>14</v>
      </c>
      <c r="AC38" s="35">
        <f t="shared" si="12"/>
        <v>3</v>
      </c>
      <c r="AD38" s="35">
        <f t="shared" si="12"/>
        <v>2</v>
      </c>
      <c r="AE38" s="35">
        <f t="shared" si="12"/>
        <v>11</v>
      </c>
      <c r="AF38" s="35">
        <f t="shared" si="12"/>
        <v>12</v>
      </c>
      <c r="AG38" s="35">
        <f t="shared" si="12"/>
        <v>11</v>
      </c>
      <c r="AH38" s="35">
        <f t="shared" si="12"/>
        <v>15</v>
      </c>
      <c r="AI38" s="35">
        <f t="shared" si="12"/>
        <v>18</v>
      </c>
      <c r="AJ38" s="35">
        <f t="shared" si="12"/>
        <v>21</v>
      </c>
      <c r="AK38" s="35">
        <f t="shared" si="12"/>
        <v>9</v>
      </c>
      <c r="AL38" s="35">
        <f t="shared" si="12"/>
        <v>12</v>
      </c>
      <c r="AM38" s="35">
        <f t="shared" si="12"/>
        <v>18</v>
      </c>
      <c r="AN38" s="35">
        <f t="shared" si="12"/>
        <v>18</v>
      </c>
      <c r="AO38" s="35">
        <f t="shared" si="12"/>
        <v>14</v>
      </c>
      <c r="AP38" s="35">
        <f t="shared" si="12"/>
        <v>17</v>
      </c>
      <c r="AQ38" s="35">
        <f t="shared" si="12"/>
        <v>13</v>
      </c>
      <c r="AR38" s="35">
        <f t="shared" si="12"/>
        <v>18</v>
      </c>
      <c r="AS38" s="35">
        <f t="shared" si="12"/>
        <v>6</v>
      </c>
      <c r="AT38" s="35">
        <f t="shared" si="12"/>
        <v>18</v>
      </c>
      <c r="AU38" s="35">
        <f t="shared" si="12"/>
        <v>18</v>
      </c>
      <c r="AV38" s="35">
        <f t="shared" si="12"/>
        <v>12</v>
      </c>
      <c r="AW38" s="35">
        <f t="shared" si="12"/>
        <v>10</v>
      </c>
    </row>
    <row r="39" spans="1:49" ht="15" customHeight="1">
      <c r="A39" s="36">
        <f>COUNTA(F39:AR39)/COUNTA($F$1:$AR$1)</f>
        <v>0.82051282051282048</v>
      </c>
      <c r="B39" s="37">
        <f>AVERAGE(F39:AR39)/D39</f>
        <v>0.54166666666666663</v>
      </c>
      <c r="C39" s="38" t="s">
        <v>44</v>
      </c>
      <c r="D39" s="39">
        <v>18</v>
      </c>
      <c r="E39" s="45" t="s">
        <v>45</v>
      </c>
      <c r="F39" s="41">
        <v>6</v>
      </c>
      <c r="G39" s="42"/>
      <c r="H39" s="42">
        <v>13</v>
      </c>
      <c r="I39" s="42">
        <v>3</v>
      </c>
      <c r="J39" s="42">
        <v>8</v>
      </c>
      <c r="K39" s="42"/>
      <c r="L39" s="42">
        <v>3</v>
      </c>
      <c r="M39" s="42"/>
      <c r="N39" s="42">
        <v>10</v>
      </c>
      <c r="O39" s="42"/>
      <c r="P39" s="42"/>
      <c r="Q39" s="42">
        <v>4</v>
      </c>
      <c r="R39" s="42">
        <v>18</v>
      </c>
      <c r="S39" s="42">
        <v>3</v>
      </c>
      <c r="T39" s="42">
        <v>14</v>
      </c>
      <c r="U39" s="42">
        <v>6</v>
      </c>
      <c r="V39" s="42">
        <v>17</v>
      </c>
      <c r="W39" s="42">
        <v>15</v>
      </c>
      <c r="X39" s="42"/>
      <c r="Y39" s="42">
        <v>12</v>
      </c>
      <c r="Z39" s="42">
        <v>11</v>
      </c>
      <c r="AA39" s="42">
        <v>18</v>
      </c>
      <c r="AB39" s="42">
        <v>8</v>
      </c>
      <c r="AC39" s="42">
        <v>4</v>
      </c>
      <c r="AD39" s="42">
        <v>9</v>
      </c>
      <c r="AE39" s="42">
        <v>1</v>
      </c>
      <c r="AF39" s="42">
        <v>10</v>
      </c>
      <c r="AG39" s="42">
        <v>14</v>
      </c>
      <c r="AH39" s="42">
        <v>12</v>
      </c>
      <c r="AI39" s="42">
        <v>8</v>
      </c>
      <c r="AJ39" s="42">
        <v>17</v>
      </c>
      <c r="AK39" s="42">
        <v>10</v>
      </c>
      <c r="AL39" s="42">
        <v>14</v>
      </c>
      <c r="AM39" s="42">
        <v>14</v>
      </c>
      <c r="AN39" s="42"/>
      <c r="AO39" s="42">
        <v>6</v>
      </c>
      <c r="AP39" s="42">
        <v>12</v>
      </c>
      <c r="AQ39" s="42">
        <v>5</v>
      </c>
      <c r="AR39" s="42">
        <v>7</v>
      </c>
      <c r="AS39" s="42"/>
      <c r="AT39" s="42">
        <v>10</v>
      </c>
      <c r="AU39" s="42">
        <v>17</v>
      </c>
      <c r="AV39" s="42">
        <v>14</v>
      </c>
      <c r="AW39" s="42"/>
    </row>
    <row r="40" spans="1:49" ht="15" customHeight="1">
      <c r="A40" s="24">
        <f>COUNTA(F40:AR40)/COUNTA($F$1:$AR$1)</f>
        <v>0.76923076923076927</v>
      </c>
      <c r="B40" s="25">
        <f>AVERAGE(F40:AR40)/D40</f>
        <v>0.65</v>
      </c>
      <c r="C40" s="26" t="s">
        <v>46</v>
      </c>
      <c r="D40" s="27">
        <v>2</v>
      </c>
      <c r="E40" s="44"/>
      <c r="F40" s="29">
        <v>0</v>
      </c>
      <c r="G40" s="30"/>
      <c r="H40" s="30">
        <v>2</v>
      </c>
      <c r="I40" s="30">
        <v>0</v>
      </c>
      <c r="J40" s="30">
        <v>1</v>
      </c>
      <c r="K40" s="30"/>
      <c r="L40" s="30">
        <v>0</v>
      </c>
      <c r="M40" s="30">
        <v>2</v>
      </c>
      <c r="N40" s="30">
        <v>1</v>
      </c>
      <c r="O40" s="30"/>
      <c r="P40" s="30"/>
      <c r="Q40" s="30">
        <v>0</v>
      </c>
      <c r="R40" s="30">
        <v>2</v>
      </c>
      <c r="S40" s="30"/>
      <c r="T40" s="30">
        <v>2</v>
      </c>
      <c r="U40" s="30">
        <v>2</v>
      </c>
      <c r="V40" s="30">
        <v>2</v>
      </c>
      <c r="W40" s="30">
        <v>1</v>
      </c>
      <c r="X40" s="30"/>
      <c r="Y40" s="30">
        <v>0</v>
      </c>
      <c r="Z40" s="30">
        <v>2</v>
      </c>
      <c r="AA40" s="30">
        <v>1</v>
      </c>
      <c r="AB40" s="30">
        <v>1</v>
      </c>
      <c r="AC40" s="30">
        <v>0</v>
      </c>
      <c r="AD40" s="30">
        <v>2</v>
      </c>
      <c r="AE40" s="30"/>
      <c r="AF40" s="30">
        <v>2</v>
      </c>
      <c r="AG40" s="30">
        <v>2</v>
      </c>
      <c r="AH40" s="30">
        <v>1</v>
      </c>
      <c r="AI40" s="30">
        <v>2</v>
      </c>
      <c r="AJ40" s="30">
        <v>2</v>
      </c>
      <c r="AK40" s="30">
        <v>0</v>
      </c>
      <c r="AL40" s="30">
        <v>2</v>
      </c>
      <c r="AM40" s="30">
        <v>2</v>
      </c>
      <c r="AN40" s="30"/>
      <c r="AO40" s="30">
        <v>2</v>
      </c>
      <c r="AP40" s="30">
        <v>2</v>
      </c>
      <c r="AQ40" s="30"/>
      <c r="AR40" s="30">
        <v>1</v>
      </c>
      <c r="AS40" s="30"/>
      <c r="AT40" s="30">
        <v>2</v>
      </c>
      <c r="AU40" s="30">
        <v>2</v>
      </c>
      <c r="AV40" s="30">
        <v>1</v>
      </c>
      <c r="AW40" s="30"/>
    </row>
    <row r="41" spans="1:49" ht="15" customHeight="1">
      <c r="A41" s="46"/>
      <c r="B41" s="46"/>
      <c r="C41" s="47"/>
      <c r="D41" s="48">
        <f>SUM(D39:D40)</f>
        <v>20</v>
      </c>
      <c r="E41" s="49" t="s">
        <v>23</v>
      </c>
      <c r="F41" s="50">
        <f t="shared" ref="F41:AW41" si="13">SUM(F39:F40)</f>
        <v>6</v>
      </c>
      <c r="G41" s="50">
        <f t="shared" si="13"/>
        <v>0</v>
      </c>
      <c r="H41" s="50">
        <f t="shared" si="13"/>
        <v>15</v>
      </c>
      <c r="I41" s="50">
        <f t="shared" si="13"/>
        <v>3</v>
      </c>
      <c r="J41" s="50">
        <f t="shared" si="13"/>
        <v>9</v>
      </c>
      <c r="K41" s="50">
        <f t="shared" si="13"/>
        <v>0</v>
      </c>
      <c r="L41" s="50">
        <f t="shared" si="13"/>
        <v>3</v>
      </c>
      <c r="M41" s="50">
        <f t="shared" si="13"/>
        <v>2</v>
      </c>
      <c r="N41" s="50">
        <f t="shared" si="13"/>
        <v>11</v>
      </c>
      <c r="O41" s="50">
        <f t="shared" si="13"/>
        <v>0</v>
      </c>
      <c r="P41" s="50">
        <f t="shared" si="13"/>
        <v>0</v>
      </c>
      <c r="Q41" s="50">
        <f t="shared" si="13"/>
        <v>4</v>
      </c>
      <c r="R41" s="50">
        <f t="shared" si="13"/>
        <v>20</v>
      </c>
      <c r="S41" s="50">
        <f t="shared" si="13"/>
        <v>3</v>
      </c>
      <c r="T41" s="50">
        <f t="shared" si="13"/>
        <v>16</v>
      </c>
      <c r="U41" s="50">
        <f t="shared" si="13"/>
        <v>8</v>
      </c>
      <c r="V41" s="50">
        <f t="shared" si="13"/>
        <v>19</v>
      </c>
      <c r="W41" s="50">
        <f t="shared" si="13"/>
        <v>16</v>
      </c>
      <c r="X41" s="50">
        <f t="shared" si="13"/>
        <v>0</v>
      </c>
      <c r="Y41" s="50">
        <f t="shared" si="13"/>
        <v>12</v>
      </c>
      <c r="Z41" s="50">
        <f t="shared" si="13"/>
        <v>13</v>
      </c>
      <c r="AA41" s="50">
        <f t="shared" si="13"/>
        <v>19</v>
      </c>
      <c r="AB41" s="50">
        <f t="shared" si="13"/>
        <v>9</v>
      </c>
      <c r="AC41" s="50">
        <f t="shared" si="13"/>
        <v>4</v>
      </c>
      <c r="AD41" s="50">
        <f t="shared" si="13"/>
        <v>11</v>
      </c>
      <c r="AE41" s="50">
        <f t="shared" si="13"/>
        <v>1</v>
      </c>
      <c r="AF41" s="50">
        <f t="shared" si="13"/>
        <v>12</v>
      </c>
      <c r="AG41" s="50">
        <f t="shared" si="13"/>
        <v>16</v>
      </c>
      <c r="AH41" s="50">
        <f t="shared" si="13"/>
        <v>13</v>
      </c>
      <c r="AI41" s="50">
        <f t="shared" si="13"/>
        <v>10</v>
      </c>
      <c r="AJ41" s="50">
        <f t="shared" si="13"/>
        <v>19</v>
      </c>
      <c r="AK41" s="50">
        <f t="shared" si="13"/>
        <v>10</v>
      </c>
      <c r="AL41" s="50">
        <f t="shared" si="13"/>
        <v>16</v>
      </c>
      <c r="AM41" s="50">
        <f t="shared" si="13"/>
        <v>16</v>
      </c>
      <c r="AN41" s="50">
        <f t="shared" si="13"/>
        <v>0</v>
      </c>
      <c r="AO41" s="50">
        <f t="shared" si="13"/>
        <v>8</v>
      </c>
      <c r="AP41" s="50">
        <f t="shared" si="13"/>
        <v>14</v>
      </c>
      <c r="AQ41" s="50">
        <f t="shared" si="13"/>
        <v>5</v>
      </c>
      <c r="AR41" s="50">
        <f t="shared" si="13"/>
        <v>8</v>
      </c>
      <c r="AS41" s="50">
        <f t="shared" si="13"/>
        <v>0</v>
      </c>
      <c r="AT41" s="50">
        <f t="shared" si="13"/>
        <v>12</v>
      </c>
      <c r="AU41" s="50">
        <f t="shared" si="13"/>
        <v>19</v>
      </c>
      <c r="AV41" s="50">
        <f t="shared" si="13"/>
        <v>15</v>
      </c>
      <c r="AW41" s="50">
        <f t="shared" si="13"/>
        <v>0</v>
      </c>
    </row>
    <row r="42" spans="1:49" ht="15" customHeight="1">
      <c r="A42" s="51"/>
      <c r="B42" s="51"/>
      <c r="C42" s="52"/>
      <c r="D42" s="53"/>
      <c r="E42" s="54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</row>
    <row r="43" spans="1:49" ht="15" customHeight="1">
      <c r="A43" s="56"/>
      <c r="B43" s="57"/>
      <c r="C43" s="58"/>
      <c r="D43" s="59">
        <v>107</v>
      </c>
      <c r="E43" s="60" t="s">
        <v>47</v>
      </c>
      <c r="F43" s="61">
        <f t="shared" ref="F43:AW43" si="14">F13+F25+F38+F41</f>
        <v>64</v>
      </c>
      <c r="G43" s="62">
        <f t="shared" si="14"/>
        <v>61</v>
      </c>
      <c r="H43" s="62">
        <f t="shared" si="14"/>
        <v>55</v>
      </c>
      <c r="I43" s="62">
        <f t="shared" si="14"/>
        <v>57</v>
      </c>
      <c r="J43" s="62">
        <f t="shared" si="14"/>
        <v>49</v>
      </c>
      <c r="K43" s="62">
        <f t="shared" si="14"/>
        <v>46</v>
      </c>
      <c r="L43" s="62">
        <f t="shared" si="14"/>
        <v>52</v>
      </c>
      <c r="M43" s="62">
        <f t="shared" si="14"/>
        <v>64</v>
      </c>
      <c r="N43" s="62">
        <f t="shared" si="14"/>
        <v>82</v>
      </c>
      <c r="O43" s="62">
        <f t="shared" si="14"/>
        <v>48</v>
      </c>
      <c r="P43" s="62">
        <f t="shared" si="14"/>
        <v>73</v>
      </c>
      <c r="Q43" s="62">
        <f t="shared" si="14"/>
        <v>69</v>
      </c>
      <c r="R43" s="62">
        <f t="shared" si="14"/>
        <v>78</v>
      </c>
      <c r="S43" s="62">
        <f t="shared" si="14"/>
        <v>56</v>
      </c>
      <c r="T43" s="62">
        <f t="shared" si="14"/>
        <v>81</v>
      </c>
      <c r="U43" s="62">
        <f t="shared" si="14"/>
        <v>57</v>
      </c>
      <c r="V43" s="62">
        <f t="shared" si="14"/>
        <v>77</v>
      </c>
      <c r="W43" s="62">
        <f t="shared" si="14"/>
        <v>74</v>
      </c>
      <c r="X43" s="62">
        <f t="shared" si="14"/>
        <v>45</v>
      </c>
      <c r="Y43" s="62">
        <f t="shared" si="14"/>
        <v>60</v>
      </c>
      <c r="Z43" s="62">
        <f t="shared" si="14"/>
        <v>69</v>
      </c>
      <c r="AA43" s="62">
        <f t="shared" si="14"/>
        <v>85</v>
      </c>
      <c r="AB43" s="62">
        <f t="shared" si="14"/>
        <v>69</v>
      </c>
      <c r="AC43" s="62">
        <f t="shared" si="14"/>
        <v>43</v>
      </c>
      <c r="AD43" s="62">
        <f t="shared" si="14"/>
        <v>50</v>
      </c>
      <c r="AE43" s="62">
        <f t="shared" si="14"/>
        <v>58</v>
      </c>
      <c r="AF43" s="62">
        <f t="shared" si="14"/>
        <v>65</v>
      </c>
      <c r="AG43" s="62">
        <f t="shared" si="14"/>
        <v>65</v>
      </c>
      <c r="AH43" s="62">
        <f t="shared" si="14"/>
        <v>72</v>
      </c>
      <c r="AI43" s="62">
        <f t="shared" si="14"/>
        <v>66</v>
      </c>
      <c r="AJ43" s="62">
        <f t="shared" si="14"/>
        <v>96</v>
      </c>
      <c r="AK43" s="62">
        <f t="shared" si="14"/>
        <v>55</v>
      </c>
      <c r="AL43" s="62">
        <f t="shared" si="14"/>
        <v>73</v>
      </c>
      <c r="AM43" s="62">
        <f t="shared" si="14"/>
        <v>78</v>
      </c>
      <c r="AN43" s="62">
        <f t="shared" si="14"/>
        <v>64</v>
      </c>
      <c r="AO43" s="62">
        <f t="shared" si="14"/>
        <v>58</v>
      </c>
      <c r="AP43" s="62">
        <f t="shared" si="14"/>
        <v>82</v>
      </c>
      <c r="AQ43" s="62">
        <f t="shared" si="14"/>
        <v>59</v>
      </c>
      <c r="AR43" s="62">
        <f t="shared" si="14"/>
        <v>66</v>
      </c>
      <c r="AS43" s="62">
        <f t="shared" si="14"/>
        <v>52</v>
      </c>
      <c r="AT43" s="62">
        <f t="shared" si="14"/>
        <v>65</v>
      </c>
      <c r="AU43" s="62">
        <f t="shared" si="14"/>
        <v>74</v>
      </c>
      <c r="AV43" s="62">
        <f t="shared" si="14"/>
        <v>61</v>
      </c>
      <c r="AW43" s="63">
        <f t="shared" si="14"/>
        <v>59</v>
      </c>
    </row>
    <row r="44" spans="1:49" ht="15" customHeight="1">
      <c r="A44" s="51"/>
      <c r="B44" s="64"/>
      <c r="C44" s="65"/>
      <c r="D44" s="66"/>
      <c r="E44" s="67">
        <v>106</v>
      </c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68"/>
      <c r="S44" s="69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68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</row>
    <row r="45" spans="1:49" ht="16.5" customHeight="1">
      <c r="A45" s="70"/>
      <c r="B45" s="70"/>
      <c r="C45" s="71"/>
      <c r="D45" s="72"/>
      <c r="E45" s="73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5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5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6"/>
    </row>
    <row r="46" spans="1:49" ht="16.95" customHeight="1">
      <c r="A46" s="57"/>
      <c r="B46" s="57"/>
      <c r="C46" s="77"/>
      <c r="D46" s="78">
        <v>107</v>
      </c>
      <c r="E46" s="79" t="s">
        <v>48</v>
      </c>
      <c r="F46" s="80">
        <f>F43</f>
        <v>64</v>
      </c>
      <c r="G46" s="80">
        <f t="shared" ref="G46:AW46" si="15">G43</f>
        <v>61</v>
      </c>
      <c r="H46" s="80">
        <f t="shared" si="15"/>
        <v>55</v>
      </c>
      <c r="I46" s="80">
        <f t="shared" si="15"/>
        <v>57</v>
      </c>
      <c r="J46" s="80">
        <f t="shared" si="15"/>
        <v>49</v>
      </c>
      <c r="K46" s="80">
        <f t="shared" si="15"/>
        <v>46</v>
      </c>
      <c r="L46" s="80">
        <f t="shared" si="15"/>
        <v>52</v>
      </c>
      <c r="M46" s="80">
        <f t="shared" si="15"/>
        <v>64</v>
      </c>
      <c r="N46" s="80">
        <f t="shared" si="15"/>
        <v>82</v>
      </c>
      <c r="O46" s="80">
        <f t="shared" si="15"/>
        <v>48</v>
      </c>
      <c r="P46" s="80">
        <f t="shared" si="15"/>
        <v>73</v>
      </c>
      <c r="Q46" s="80">
        <f t="shared" si="15"/>
        <v>69</v>
      </c>
      <c r="R46" s="80">
        <f t="shared" si="15"/>
        <v>78</v>
      </c>
      <c r="S46" s="80">
        <f t="shared" si="15"/>
        <v>56</v>
      </c>
      <c r="T46" s="80">
        <f t="shared" si="15"/>
        <v>81</v>
      </c>
      <c r="U46" s="80">
        <f t="shared" si="15"/>
        <v>57</v>
      </c>
      <c r="V46" s="80">
        <f t="shared" si="15"/>
        <v>77</v>
      </c>
      <c r="W46" s="80">
        <f t="shared" si="15"/>
        <v>74</v>
      </c>
      <c r="X46" s="80">
        <f t="shared" si="15"/>
        <v>45</v>
      </c>
      <c r="Y46" s="80">
        <f t="shared" si="15"/>
        <v>60</v>
      </c>
      <c r="Z46" s="80">
        <f t="shared" si="15"/>
        <v>69</v>
      </c>
      <c r="AA46" s="80">
        <f t="shared" si="15"/>
        <v>85</v>
      </c>
      <c r="AB46" s="80">
        <f t="shared" si="15"/>
        <v>69</v>
      </c>
      <c r="AC46" s="80">
        <f t="shared" si="15"/>
        <v>43</v>
      </c>
      <c r="AD46" s="80">
        <f t="shared" si="15"/>
        <v>50</v>
      </c>
      <c r="AE46" s="80">
        <f t="shared" si="15"/>
        <v>58</v>
      </c>
      <c r="AF46" s="80">
        <f t="shared" si="15"/>
        <v>65</v>
      </c>
      <c r="AG46" s="80">
        <f t="shared" si="15"/>
        <v>65</v>
      </c>
      <c r="AH46" s="80">
        <f t="shared" si="15"/>
        <v>72</v>
      </c>
      <c r="AI46" s="80">
        <f t="shared" si="15"/>
        <v>66</v>
      </c>
      <c r="AJ46" s="80">
        <f t="shared" si="15"/>
        <v>96</v>
      </c>
      <c r="AK46" s="80">
        <f t="shared" si="15"/>
        <v>55</v>
      </c>
      <c r="AL46" s="80">
        <f t="shared" si="15"/>
        <v>73</v>
      </c>
      <c r="AM46" s="80">
        <f t="shared" si="15"/>
        <v>78</v>
      </c>
      <c r="AN46" s="80">
        <f t="shared" si="15"/>
        <v>64</v>
      </c>
      <c r="AO46" s="80">
        <f t="shared" si="15"/>
        <v>58</v>
      </c>
      <c r="AP46" s="80">
        <f t="shared" si="15"/>
        <v>82</v>
      </c>
      <c r="AQ46" s="80">
        <f t="shared" si="15"/>
        <v>59</v>
      </c>
      <c r="AR46" s="80">
        <f t="shared" si="15"/>
        <v>66</v>
      </c>
      <c r="AS46" s="80">
        <f t="shared" si="15"/>
        <v>52</v>
      </c>
      <c r="AT46" s="80">
        <f t="shared" si="15"/>
        <v>65</v>
      </c>
      <c r="AU46" s="80">
        <f t="shared" si="15"/>
        <v>74</v>
      </c>
      <c r="AV46" s="80">
        <f t="shared" si="15"/>
        <v>61</v>
      </c>
      <c r="AW46" s="80">
        <f t="shared" si="15"/>
        <v>59</v>
      </c>
    </row>
    <row r="47" spans="1:49" ht="16.05" customHeight="1">
      <c r="A47" s="57"/>
      <c r="B47" s="57"/>
      <c r="C47" s="81"/>
      <c r="D47" s="82"/>
      <c r="E47" s="83" t="s">
        <v>49</v>
      </c>
      <c r="F47" s="84">
        <f>F46*20/96</f>
        <v>13.333333333333334</v>
      </c>
      <c r="G47" s="84">
        <f t="shared" ref="G47:AW47" si="16">G46*20/96</f>
        <v>12.708333333333334</v>
      </c>
      <c r="H47" s="84">
        <f t="shared" si="16"/>
        <v>11.458333333333334</v>
      </c>
      <c r="I47" s="84">
        <f t="shared" si="16"/>
        <v>11.875</v>
      </c>
      <c r="J47" s="84">
        <f t="shared" si="16"/>
        <v>10.208333333333334</v>
      </c>
      <c r="K47" s="84">
        <f t="shared" si="16"/>
        <v>9.5833333333333339</v>
      </c>
      <c r="L47" s="84">
        <f t="shared" si="16"/>
        <v>10.833333333333334</v>
      </c>
      <c r="M47" s="84">
        <f t="shared" si="16"/>
        <v>13.333333333333334</v>
      </c>
      <c r="N47" s="84">
        <f t="shared" si="16"/>
        <v>17.083333333333332</v>
      </c>
      <c r="O47" s="84">
        <f t="shared" si="16"/>
        <v>10</v>
      </c>
      <c r="P47" s="84">
        <f t="shared" si="16"/>
        <v>15.208333333333334</v>
      </c>
      <c r="Q47" s="84">
        <f t="shared" si="16"/>
        <v>14.375</v>
      </c>
      <c r="R47" s="84">
        <f t="shared" si="16"/>
        <v>16.25</v>
      </c>
      <c r="S47" s="84">
        <f t="shared" si="16"/>
        <v>11.666666666666666</v>
      </c>
      <c r="T47" s="84">
        <f t="shared" si="16"/>
        <v>16.875</v>
      </c>
      <c r="U47" s="84">
        <f t="shared" si="16"/>
        <v>11.875</v>
      </c>
      <c r="V47" s="84">
        <f t="shared" si="16"/>
        <v>16.041666666666668</v>
      </c>
      <c r="W47" s="84">
        <f t="shared" si="16"/>
        <v>15.416666666666666</v>
      </c>
      <c r="X47" s="84">
        <f t="shared" si="16"/>
        <v>9.375</v>
      </c>
      <c r="Y47" s="84">
        <f t="shared" si="16"/>
        <v>12.5</v>
      </c>
      <c r="Z47" s="84">
        <f t="shared" si="16"/>
        <v>14.375</v>
      </c>
      <c r="AA47" s="84">
        <f t="shared" si="16"/>
        <v>17.708333333333332</v>
      </c>
      <c r="AB47" s="84">
        <f t="shared" si="16"/>
        <v>14.375</v>
      </c>
      <c r="AC47" s="84">
        <f t="shared" si="16"/>
        <v>8.9583333333333339</v>
      </c>
      <c r="AD47" s="84">
        <f t="shared" si="16"/>
        <v>10.416666666666666</v>
      </c>
      <c r="AE47" s="84">
        <f t="shared" si="16"/>
        <v>12.083333333333334</v>
      </c>
      <c r="AF47" s="84">
        <f t="shared" si="16"/>
        <v>13.541666666666666</v>
      </c>
      <c r="AG47" s="84">
        <f t="shared" si="16"/>
        <v>13.541666666666666</v>
      </c>
      <c r="AH47" s="84">
        <f t="shared" si="16"/>
        <v>15</v>
      </c>
      <c r="AI47" s="84">
        <f t="shared" si="16"/>
        <v>13.75</v>
      </c>
      <c r="AJ47" s="84">
        <f t="shared" si="16"/>
        <v>20</v>
      </c>
      <c r="AK47" s="84">
        <f t="shared" si="16"/>
        <v>11.458333333333334</v>
      </c>
      <c r="AL47" s="84">
        <f t="shared" si="16"/>
        <v>15.208333333333334</v>
      </c>
      <c r="AM47" s="84">
        <f t="shared" si="16"/>
        <v>16.25</v>
      </c>
      <c r="AN47" s="84">
        <f t="shared" si="16"/>
        <v>13.333333333333334</v>
      </c>
      <c r="AO47" s="84">
        <f t="shared" si="16"/>
        <v>12.083333333333334</v>
      </c>
      <c r="AP47" s="84">
        <f t="shared" si="16"/>
        <v>17.083333333333332</v>
      </c>
      <c r="AQ47" s="84">
        <f t="shared" si="16"/>
        <v>12.291666666666666</v>
      </c>
      <c r="AR47" s="84">
        <f t="shared" si="16"/>
        <v>13.75</v>
      </c>
      <c r="AS47" s="84">
        <f t="shared" si="16"/>
        <v>10.833333333333334</v>
      </c>
      <c r="AT47" s="84">
        <f t="shared" si="16"/>
        <v>13.541666666666666</v>
      </c>
      <c r="AU47" s="84">
        <f t="shared" si="16"/>
        <v>15.416666666666666</v>
      </c>
      <c r="AV47" s="84">
        <f t="shared" si="16"/>
        <v>12.708333333333334</v>
      </c>
      <c r="AW47" s="84">
        <f t="shared" si="16"/>
        <v>12.291666666666666</v>
      </c>
    </row>
    <row r="48" spans="1:49" ht="16.05" customHeight="1">
      <c r="A48" s="85"/>
      <c r="B48" s="85"/>
      <c r="C48" s="86"/>
      <c r="D48" s="87"/>
      <c r="E48" s="88" t="s">
        <v>50</v>
      </c>
      <c r="F48" s="89">
        <f t="shared" ref="F48:AW48" si="17">RANK(F47,$F$47:$AU$47)</f>
        <v>22</v>
      </c>
      <c r="G48" s="90">
        <f t="shared" si="17"/>
        <v>25</v>
      </c>
      <c r="H48" s="89">
        <f t="shared" si="17"/>
        <v>33</v>
      </c>
      <c r="I48" s="90">
        <f t="shared" si="17"/>
        <v>30</v>
      </c>
      <c r="J48" s="90">
        <f t="shared" si="17"/>
        <v>38</v>
      </c>
      <c r="K48" s="90">
        <f t="shared" si="17"/>
        <v>40</v>
      </c>
      <c r="L48" s="90">
        <f t="shared" si="17"/>
        <v>35</v>
      </c>
      <c r="M48" s="90">
        <f t="shared" si="17"/>
        <v>22</v>
      </c>
      <c r="N48" s="90">
        <f t="shared" si="17"/>
        <v>3</v>
      </c>
      <c r="O48" s="90">
        <f t="shared" si="17"/>
        <v>39</v>
      </c>
      <c r="P48" s="90">
        <f t="shared" si="17"/>
        <v>11</v>
      </c>
      <c r="Q48" s="90">
        <f t="shared" si="17"/>
        <v>14</v>
      </c>
      <c r="R48" s="90">
        <f t="shared" si="17"/>
        <v>6</v>
      </c>
      <c r="S48" s="90">
        <f t="shared" si="17"/>
        <v>32</v>
      </c>
      <c r="T48" s="90">
        <f t="shared" si="17"/>
        <v>5</v>
      </c>
      <c r="U48" s="90">
        <f t="shared" si="17"/>
        <v>30</v>
      </c>
      <c r="V48" s="90">
        <f t="shared" si="17"/>
        <v>8</v>
      </c>
      <c r="W48" s="90">
        <f t="shared" si="17"/>
        <v>9</v>
      </c>
      <c r="X48" s="89">
        <f t="shared" si="17"/>
        <v>41</v>
      </c>
      <c r="Y48" s="90">
        <f t="shared" si="17"/>
        <v>26</v>
      </c>
      <c r="Z48" s="90">
        <f t="shared" si="17"/>
        <v>14</v>
      </c>
      <c r="AA48" s="89">
        <f t="shared" si="17"/>
        <v>2</v>
      </c>
      <c r="AB48" s="89">
        <f t="shared" si="17"/>
        <v>14</v>
      </c>
      <c r="AC48" s="90">
        <f t="shared" si="17"/>
        <v>42</v>
      </c>
      <c r="AD48" s="90">
        <f t="shared" si="17"/>
        <v>37</v>
      </c>
      <c r="AE48" s="89">
        <f t="shared" si="17"/>
        <v>28</v>
      </c>
      <c r="AF48" s="90">
        <f t="shared" si="17"/>
        <v>19</v>
      </c>
      <c r="AG48" s="89">
        <f t="shared" si="17"/>
        <v>19</v>
      </c>
      <c r="AH48" s="89">
        <f t="shared" si="17"/>
        <v>13</v>
      </c>
      <c r="AI48" s="89">
        <f t="shared" si="17"/>
        <v>17</v>
      </c>
      <c r="AJ48" s="89">
        <f t="shared" si="17"/>
        <v>1</v>
      </c>
      <c r="AK48" s="89">
        <f t="shared" si="17"/>
        <v>33</v>
      </c>
      <c r="AL48" s="90">
        <f t="shared" si="17"/>
        <v>11</v>
      </c>
      <c r="AM48" s="90">
        <f t="shared" si="17"/>
        <v>6</v>
      </c>
      <c r="AN48" s="89">
        <f t="shared" si="17"/>
        <v>22</v>
      </c>
      <c r="AO48" s="90">
        <f t="shared" si="17"/>
        <v>28</v>
      </c>
      <c r="AP48" s="89">
        <f t="shared" si="17"/>
        <v>3</v>
      </c>
      <c r="AQ48" s="90">
        <f t="shared" si="17"/>
        <v>27</v>
      </c>
      <c r="AR48" s="89">
        <f t="shared" si="17"/>
        <v>17</v>
      </c>
      <c r="AS48" s="90">
        <f t="shared" si="17"/>
        <v>35</v>
      </c>
      <c r="AT48" s="90">
        <f t="shared" si="17"/>
        <v>19</v>
      </c>
      <c r="AU48" s="90">
        <f t="shared" si="17"/>
        <v>9</v>
      </c>
      <c r="AV48" s="90">
        <f t="shared" si="17"/>
        <v>25</v>
      </c>
      <c r="AW48" s="90">
        <f t="shared" si="17"/>
        <v>27</v>
      </c>
    </row>
    <row r="50" spans="5:6" ht="12.75" customHeight="1">
      <c r="E50" s="1" t="s">
        <v>118</v>
      </c>
      <c r="F50" s="1">
        <f>SUM(F47:AW47)/44</f>
        <v>13.409090909090907</v>
      </c>
    </row>
  </sheetData>
  <conditionalFormatting sqref="D43:D46 Z2:AW46 Y29:Y46 Y2:Y25 F2:X46">
    <cfRule type="cellIs" dxfId="1" priority="1" stopIfTrue="1" operator="greaterThan">
      <formula>$D2</formula>
    </cfRule>
  </conditionalFormatting>
  <conditionalFormatting sqref="Y26:Y28">
    <cfRule type="cellIs" dxfId="0" priority="3" stopIfTrue="1" operator="greaterThan">
      <formula>$D14</formula>
    </cfRule>
  </conditionalFormatting>
  <pageMargins left="0.39370100000000002" right="0.21259800000000001" top="0.19685" bottom="0.19685" header="0.19685" footer="0.19685"/>
  <pageSetup scale="5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11"/>
  <sheetViews>
    <sheetView showGridLines="0" workbookViewId="0"/>
  </sheetViews>
  <sheetFormatPr baseColWidth="10" defaultColWidth="16.33203125" defaultRowHeight="18" customHeight="1"/>
  <cols>
    <col min="1" max="2" width="16.33203125" style="91" customWidth="1"/>
    <col min="3" max="3" width="7.88671875" style="91" customWidth="1"/>
    <col min="4" max="4" width="6.33203125" style="91" customWidth="1"/>
    <col min="5" max="256" width="16.33203125" style="91" customWidth="1"/>
  </cols>
  <sheetData>
    <row r="1" spans="1:4" ht="28.05" customHeight="1">
      <c r="A1" s="119" t="s">
        <v>51</v>
      </c>
      <c r="B1" s="119"/>
      <c r="C1" s="119"/>
      <c r="D1" s="119"/>
    </row>
    <row r="2" spans="1:4" ht="15.3" customHeight="1">
      <c r="A2" s="92" t="s">
        <v>52</v>
      </c>
      <c r="B2" s="93">
        <f>AVERAGE('Feuil1 - Tableau 1'!F47:AU47)</f>
        <v>13.452380952380949</v>
      </c>
      <c r="C2" s="94" t="s">
        <v>53</v>
      </c>
      <c r="D2" s="95">
        <f>COUNTIF('Feuil1 - Tableau 1'!F$47:AU$47,"&gt;=0")-COUNTIF('Feuil1 - Tableau 1'!F$47:AU$47,"&gt;=2")</f>
        <v>0</v>
      </c>
    </row>
    <row r="3" spans="1:4" ht="15.3" customHeight="1">
      <c r="A3" s="96" t="s">
        <v>54</v>
      </c>
      <c r="B3" s="97">
        <f>STDEV('Feuil1 - Tableau 1'!F47:AU47)</f>
        <v>2.5198831849849426</v>
      </c>
      <c r="C3" s="94" t="s">
        <v>55</v>
      </c>
      <c r="D3" s="95">
        <f>COUNTIF('Feuil1 - Tableau 1'!F$47:AU$47,"&gt;=2")-COUNTIF('Feuil1 - Tableau 1'!F$47:AU$47,"&gt;=4")</f>
        <v>0</v>
      </c>
    </row>
    <row r="4" spans="1:4" ht="20.399999999999999" customHeight="1">
      <c r="A4" s="98"/>
      <c r="B4" s="98"/>
      <c r="C4" s="99">
        <v>42159</v>
      </c>
      <c r="D4" s="95">
        <f>COUNTIF('Feuil1 - Tableau 1'!F$47:AU$47,"&gt;=4")-COUNTIF('Feuil1 - Tableau 1'!F$47:AU$47,"&gt;=6")</f>
        <v>0</v>
      </c>
    </row>
    <row r="5" spans="1:4" ht="15.9" customHeight="1">
      <c r="A5" s="100" t="s">
        <v>56</v>
      </c>
      <c r="B5" s="101">
        <f>MAX('Feuil1 - Tableau 1'!F47:AU47)</f>
        <v>20</v>
      </c>
      <c r="C5" s="102">
        <v>42222</v>
      </c>
      <c r="D5" s="95">
        <f>COUNTIF('Feuil1 - Tableau 1'!F$47:AU$47,"&gt;=6")-COUNTIF('Feuil1 - Tableau 1'!F$47:AU$47,"&gt;=8")</f>
        <v>0</v>
      </c>
    </row>
    <row r="6" spans="1:4" ht="15.9" customHeight="1">
      <c r="A6" s="103" t="s">
        <v>57</v>
      </c>
      <c r="B6" s="104">
        <f>MIN('Feuil1 - Tableau 1'!F47:AT47)</f>
        <v>8.9583333333333339</v>
      </c>
      <c r="C6" s="94" t="s">
        <v>58</v>
      </c>
      <c r="D6" s="95">
        <f>COUNTIF('Feuil1 - Tableau 1'!F$47:AU$47,"&gt;=8")-COUNTIF('Feuil1 - Tableau 1'!F$47:AU$47,"&gt;=10")</f>
        <v>3</v>
      </c>
    </row>
    <row r="7" spans="1:4" ht="20.399999999999999" customHeight="1">
      <c r="A7" s="105"/>
      <c r="B7" s="105"/>
      <c r="C7" s="106" t="s">
        <v>59</v>
      </c>
      <c r="D7" s="95">
        <f>COUNTIF('Feuil1 - Tableau 1'!F$47:AU$47,"&gt;=10")-COUNTIF('Feuil1 - Tableau 1'!F$47:AU$47,"&gt;=12")</f>
        <v>10</v>
      </c>
    </row>
    <row r="8" spans="1:4" ht="20.399999999999999" customHeight="1">
      <c r="A8" s="98"/>
      <c r="B8" s="98"/>
      <c r="C8" s="106" t="s">
        <v>60</v>
      </c>
      <c r="D8" s="95">
        <f>COUNTIF('Feuil1 - Tableau 1'!F$47:AU$47,"&gt;=12")-COUNTIF('Feuil1 - Tableau 1'!F$47:AU$47,"&gt;=14")</f>
        <v>13</v>
      </c>
    </row>
    <row r="9" spans="1:4" ht="20.399999999999999" customHeight="1">
      <c r="A9" s="105"/>
      <c r="B9" s="105"/>
      <c r="C9" s="106" t="s">
        <v>61</v>
      </c>
      <c r="D9" s="95">
        <f>COUNTIF('Feuil1 - Tableau 1'!F$47:AU$47,"&gt;=14")-COUNTIF('Feuil1 - Tableau 1'!F$47:AU$47,"&gt;=16")</f>
        <v>8</v>
      </c>
    </row>
    <row r="10" spans="1:4" ht="20.399999999999999" customHeight="1">
      <c r="A10" s="98"/>
      <c r="B10" s="98"/>
      <c r="C10" s="106" t="s">
        <v>62</v>
      </c>
      <c r="D10" s="95">
        <f>COUNTIF('Feuil1 - Tableau 1'!F$47:AU$47,"&gt;=16")-COUNTIF('Feuil1 - Tableau 1'!F$47:AU$47,"&gt;=18")</f>
        <v>7</v>
      </c>
    </row>
    <row r="11" spans="1:4" ht="20.399999999999999" customHeight="1">
      <c r="A11" s="105"/>
      <c r="B11" s="105"/>
      <c r="C11" s="106" t="s">
        <v>63</v>
      </c>
      <c r="D11" s="95">
        <f>COUNTIF('Feuil1 - Tableau 1'!F$47:AU$47,"&gt;=18")</f>
        <v>1</v>
      </c>
    </row>
  </sheetData>
  <mergeCells count="1">
    <mergeCell ref="A1:D1"/>
  </mergeCells>
  <pageMargins left="0.39370100000000002" right="0.21259800000000001" top="0.19685" bottom="0.19685" header="0.19685" footer="0.19685"/>
  <pageSetup scale="5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GridLines="0" workbookViewId="0"/>
  </sheetViews>
  <sheetFormatPr baseColWidth="10" defaultColWidth="10" defaultRowHeight="13.05" customHeight="1"/>
  <cols>
    <col min="1" max="256" width="10" customWidth="1"/>
  </cols>
  <sheetData/>
  <pageMargins left="0.39370100000000002" right="0.21259800000000001" top="0.19685" bottom="0.19685" header="0.19685" footer="0.19685"/>
  <pageSetup scale="56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7"/>
  <sheetViews>
    <sheetView showGridLines="0" workbookViewId="0"/>
  </sheetViews>
  <sheetFormatPr baseColWidth="10" defaultColWidth="16.33203125" defaultRowHeight="18" customHeight="1"/>
  <cols>
    <col min="1" max="256" width="16.33203125" style="107" customWidth="1"/>
  </cols>
  <sheetData>
    <row r="1" spans="1:3" ht="21.3" customHeight="1">
      <c r="A1" s="108" t="str">
        <f>'Feuil1 - Tableau 1'!F$1</f>
        <v>ALAIN</v>
      </c>
      <c r="B1" s="109">
        <f>'Feuil1 - Tableau 1'!F47</f>
        <v>13.333333333333334</v>
      </c>
      <c r="C1" s="110">
        <f t="shared" ref="C1:C41" si="0">RANK(B1,$B$1:$B$42)</f>
        <v>22</v>
      </c>
    </row>
    <row r="2" spans="1:3" ht="21.3" customHeight="1">
      <c r="A2" s="111" t="str">
        <f>'Feuil1 - Tableau 1'!G1</f>
        <v>ASSELIN</v>
      </c>
      <c r="B2" s="112">
        <f>'Feuil1 - Tableau 1'!G47</f>
        <v>12.708333333333334</v>
      </c>
      <c r="C2" s="113">
        <f t="shared" si="0"/>
        <v>25</v>
      </c>
    </row>
    <row r="3" spans="1:3" ht="21.3" customHeight="1">
      <c r="A3" s="108" t="str">
        <f>'Feuil1 - Tableau 1'!H$1</f>
        <v>AW</v>
      </c>
      <c r="B3" s="109">
        <f>'Feuil1 - Tableau 1'!H47</f>
        <v>11.458333333333334</v>
      </c>
      <c r="C3" s="110">
        <f t="shared" si="0"/>
        <v>33</v>
      </c>
    </row>
    <row r="4" spans="1:3" ht="21.3" customHeight="1">
      <c r="A4" s="111" t="str">
        <f>'Feuil1 - Tableau 1'!I$1</f>
        <v>BOGEAT</v>
      </c>
      <c r="B4" s="112">
        <f>'Feuil1 - Tableau 1'!I47</f>
        <v>11.875</v>
      </c>
      <c r="C4" s="113">
        <f t="shared" si="0"/>
        <v>30</v>
      </c>
    </row>
    <row r="5" spans="1:3" ht="21.3" customHeight="1">
      <c r="A5" s="108" t="str">
        <f>'Feuil1 - Tableau 1'!J$1</f>
        <v>BOUTHIAUX</v>
      </c>
      <c r="B5" s="109">
        <f>'Feuil1 - Tableau 1'!J47</f>
        <v>10.208333333333334</v>
      </c>
      <c r="C5" s="110">
        <f t="shared" si="0"/>
        <v>38</v>
      </c>
    </row>
    <row r="6" spans="1:3" ht="21.3" customHeight="1">
      <c r="A6" s="111" t="str">
        <f>'Feuil1 - Tableau 1'!K$1</f>
        <v>BOUVERESSE</v>
      </c>
      <c r="B6" s="112">
        <f>'Feuil1 - Tableau 1'!K47</f>
        <v>9.5833333333333339</v>
      </c>
      <c r="C6" s="113">
        <f t="shared" si="0"/>
        <v>40</v>
      </c>
    </row>
    <row r="7" spans="1:3" ht="21.3" customHeight="1">
      <c r="A7" s="108" t="str">
        <f>'Feuil1 - Tableau 1'!L$1</f>
        <v>BUISSON</v>
      </c>
      <c r="B7" s="109">
        <f>'Feuil1 - Tableau 1'!L47</f>
        <v>10.833333333333334</v>
      </c>
      <c r="C7" s="110">
        <f t="shared" si="0"/>
        <v>35</v>
      </c>
    </row>
    <row r="8" spans="1:3" ht="21.3" customHeight="1">
      <c r="A8" s="111" t="str">
        <f>'Feuil1 - Tableau 1'!$M$1</f>
        <v>CACHEUX</v>
      </c>
      <c r="B8" s="112">
        <f>'Feuil1 - Tableau 1'!M$47</f>
        <v>13.333333333333334</v>
      </c>
      <c r="C8" s="113">
        <f t="shared" si="0"/>
        <v>22</v>
      </c>
    </row>
    <row r="9" spans="1:3" ht="21.3" customHeight="1">
      <c r="A9" s="108" t="str">
        <f>'Feuil1 - Tableau 1'!$N$1</f>
        <v>CARRIN</v>
      </c>
      <c r="B9" s="109">
        <f>'Feuil1 - Tableau 1'!N47</f>
        <v>17.083333333333332</v>
      </c>
      <c r="C9" s="110">
        <f t="shared" si="0"/>
        <v>3</v>
      </c>
    </row>
    <row r="10" spans="1:3" ht="21.3" customHeight="1">
      <c r="A10" s="111" t="str">
        <f>'Feuil1 - Tableau 1'!O$1</f>
        <v>CHERRADI</v>
      </c>
      <c r="B10" s="112">
        <f>'Feuil1 - Tableau 1'!O47</f>
        <v>10</v>
      </c>
      <c r="C10" s="113">
        <f t="shared" si="0"/>
        <v>39</v>
      </c>
    </row>
    <row r="11" spans="1:3" ht="21.3" customHeight="1">
      <c r="A11" s="108" t="str">
        <f>'Feuil1 - Tableau 1'!P$1</f>
        <v>CHEVRIERE</v>
      </c>
      <c r="B11" s="109">
        <f>'Feuil1 - Tableau 1'!P47</f>
        <v>15.208333333333334</v>
      </c>
      <c r="C11" s="110">
        <f t="shared" si="0"/>
        <v>11</v>
      </c>
    </row>
    <row r="12" spans="1:3" ht="34.35" customHeight="1">
      <c r="A12" s="111" t="str">
        <f>'Feuil1 - Tableau 1'!Q$1</f>
        <v>COLLONGE</v>
      </c>
      <c r="B12" s="112">
        <f>'Feuil1 - Tableau 1'!Q47</f>
        <v>14.375</v>
      </c>
      <c r="C12" s="113">
        <f t="shared" si="0"/>
        <v>14</v>
      </c>
    </row>
    <row r="13" spans="1:3" ht="21.3" customHeight="1">
      <c r="A13" s="108" t="str">
        <f>'Feuil1 - Tableau 1'!R$1</f>
        <v>CORDELLE</v>
      </c>
      <c r="B13" s="109">
        <f>'Feuil1 - Tableau 1'!R47</f>
        <v>16.25</v>
      </c>
      <c r="C13" s="110">
        <f t="shared" si="0"/>
        <v>6</v>
      </c>
    </row>
    <row r="14" spans="1:3" ht="21.3" customHeight="1">
      <c r="A14" s="111" t="str">
        <f>'Feuil1 - Tableau 1'!S$1</f>
        <v>DABBAGHIAN</v>
      </c>
      <c r="B14" s="112">
        <f>'Feuil1 - Tableau 1'!S47</f>
        <v>11.666666666666666</v>
      </c>
      <c r="C14" s="113">
        <f t="shared" si="0"/>
        <v>32</v>
      </c>
    </row>
    <row r="15" spans="1:3" ht="21.3" customHeight="1">
      <c r="A15" s="108" t="str">
        <f>'Feuil1 - Tableau 1'!T$1</f>
        <v>DAVOUST</v>
      </c>
      <c r="B15" s="109">
        <f>'Feuil1 - Tableau 1'!T47</f>
        <v>16.875</v>
      </c>
      <c r="C15" s="110">
        <f t="shared" si="0"/>
        <v>5</v>
      </c>
    </row>
    <row r="16" spans="1:3" ht="21.3" customHeight="1">
      <c r="A16" s="111" t="str">
        <f>'Feuil1 - Tableau 1'!U$1</f>
        <v>DENE</v>
      </c>
      <c r="B16" s="112">
        <f>'Feuil1 - Tableau 1'!U47</f>
        <v>11.875</v>
      </c>
      <c r="C16" s="113">
        <f t="shared" si="0"/>
        <v>30</v>
      </c>
    </row>
    <row r="17" spans="1:3" ht="21.3" customHeight="1">
      <c r="A17" s="108" t="str">
        <f>'Feuil1 - Tableau 1'!V$1</f>
        <v>DURA</v>
      </c>
      <c r="B17" s="109">
        <f>'Feuil1 - Tableau 1'!V47</f>
        <v>16.041666666666668</v>
      </c>
      <c r="C17" s="110">
        <f t="shared" si="0"/>
        <v>8</v>
      </c>
    </row>
    <row r="18" spans="1:3" ht="21.3" customHeight="1">
      <c r="A18" s="111" t="str">
        <f>'Feuil1 - Tableau 1'!W$1</f>
        <v>EL HALI</v>
      </c>
      <c r="B18" s="112">
        <f>'Feuil1 - Tableau 1'!W47</f>
        <v>15.416666666666666</v>
      </c>
      <c r="C18" s="113">
        <f t="shared" si="0"/>
        <v>9</v>
      </c>
    </row>
    <row r="19" spans="1:3" ht="21.3" customHeight="1">
      <c r="A19" s="108" t="str">
        <f>'Feuil1 - Tableau 1'!X$1</f>
        <v>FAIVRE</v>
      </c>
      <c r="B19" s="109">
        <f>'Feuil1 - Tableau 1'!X47</f>
        <v>9.375</v>
      </c>
      <c r="C19" s="110">
        <f t="shared" si="0"/>
        <v>41</v>
      </c>
    </row>
    <row r="20" spans="1:3" ht="21.3" customHeight="1">
      <c r="A20" s="111" t="str">
        <f>'Feuil1 - Tableau 1'!Y$1</f>
        <v>FAYOLLE</v>
      </c>
      <c r="B20" s="112">
        <f>'Feuil1 - Tableau 1'!Y47</f>
        <v>12.5</v>
      </c>
      <c r="C20" s="113">
        <f t="shared" si="0"/>
        <v>26</v>
      </c>
    </row>
    <row r="21" spans="1:3" ht="21.3" customHeight="1">
      <c r="A21" s="108" t="str">
        <f>'Feuil1 - Tableau 1'!Z$1</f>
        <v>FLOREZ DE LA COLLINA</v>
      </c>
      <c r="B21" s="109">
        <f>'Feuil1 - Tableau 1'!Z47</f>
        <v>14.375</v>
      </c>
      <c r="C21" s="110">
        <f t="shared" si="0"/>
        <v>14</v>
      </c>
    </row>
    <row r="22" spans="1:3" ht="21.3" customHeight="1">
      <c r="A22" s="111" t="str">
        <f>'Feuil1 - Tableau 1'!AA$1</f>
        <v>FOUQUET</v>
      </c>
      <c r="B22" s="112">
        <f>'Feuil1 - Tableau 1'!AA47</f>
        <v>17.708333333333332</v>
      </c>
      <c r="C22" s="113">
        <f t="shared" si="0"/>
        <v>2</v>
      </c>
    </row>
    <row r="23" spans="1:3" ht="21.3" customHeight="1">
      <c r="A23" s="108" t="str">
        <f>'Feuil1 - Tableau 1'!AB$1</f>
        <v>FOURNIER</v>
      </c>
      <c r="B23" s="109">
        <f>'Feuil1 - Tableau 1'!AB47</f>
        <v>14.375</v>
      </c>
      <c r="C23" s="110">
        <f t="shared" si="0"/>
        <v>14</v>
      </c>
    </row>
    <row r="24" spans="1:3" ht="21.3" customHeight="1">
      <c r="A24" s="111" t="str">
        <f>'Feuil1 - Tableau 1'!AC$1</f>
        <v>GOSMANT</v>
      </c>
      <c r="B24" s="112">
        <f>'Feuil1 - Tableau 1'!AC47</f>
        <v>8.9583333333333339</v>
      </c>
      <c r="C24" s="113">
        <f t="shared" si="0"/>
        <v>42</v>
      </c>
    </row>
    <row r="25" spans="1:3" ht="21.3" customHeight="1">
      <c r="A25" s="108" t="str">
        <f>'Feuil1 - Tableau 1'!AD$1</f>
        <v>GOUTAL</v>
      </c>
      <c r="B25" s="109">
        <f>'Feuil1 - Tableau 1'!AD47</f>
        <v>10.416666666666666</v>
      </c>
      <c r="C25" s="110">
        <f t="shared" si="0"/>
        <v>37</v>
      </c>
    </row>
    <row r="26" spans="1:3" ht="21.3" customHeight="1">
      <c r="A26" s="111" t="str">
        <f>'Feuil1 - Tableau 1'!AE$1</f>
        <v>GRIMON</v>
      </c>
      <c r="B26" s="112">
        <f>'Feuil1 - Tableau 1'!AE47</f>
        <v>12.083333333333334</v>
      </c>
      <c r="C26" s="113">
        <f t="shared" si="0"/>
        <v>28</v>
      </c>
    </row>
    <row r="27" spans="1:3" ht="21.3" customHeight="1">
      <c r="A27" s="108" t="str">
        <f>'Feuil1 - Tableau 1'!AF$1</f>
        <v>ISOPET</v>
      </c>
      <c r="B27" s="109">
        <f>'Feuil1 - Tableau 1'!AF47</f>
        <v>13.541666666666666</v>
      </c>
      <c r="C27" s="110">
        <f t="shared" si="0"/>
        <v>19</v>
      </c>
    </row>
    <row r="28" spans="1:3" ht="21.3" customHeight="1">
      <c r="A28" s="111" t="str">
        <f>'Feuil1 - Tableau 1'!AG$1</f>
        <v>KHALSI</v>
      </c>
      <c r="B28" s="112">
        <f>'Feuil1 - Tableau 1'!AG47</f>
        <v>13.541666666666666</v>
      </c>
      <c r="C28" s="113">
        <f t="shared" si="0"/>
        <v>19</v>
      </c>
    </row>
    <row r="29" spans="1:3" ht="21.3" customHeight="1">
      <c r="A29" s="108" t="str">
        <f>'Feuil1 - Tableau 1'!AH$1</f>
        <v>LAHET</v>
      </c>
      <c r="B29" s="109">
        <f>'Feuil1 - Tableau 1'!AH47</f>
        <v>15</v>
      </c>
      <c r="C29" s="110">
        <f t="shared" si="0"/>
        <v>13</v>
      </c>
    </row>
    <row r="30" spans="1:3" ht="21.3" customHeight="1">
      <c r="A30" s="111" t="str">
        <f>'Feuil1 - Tableau 1'!AI$1</f>
        <v>LAURENT</v>
      </c>
      <c r="B30" s="112">
        <f>'Feuil1 - Tableau 1'!AI47</f>
        <v>13.75</v>
      </c>
      <c r="C30" s="113">
        <f t="shared" si="0"/>
        <v>17</v>
      </c>
    </row>
    <row r="31" spans="1:3" ht="21.3" customHeight="1">
      <c r="A31" s="108" t="str">
        <f>'Feuil1 - Tableau 1'!AJ$1</f>
        <v>LEVY</v>
      </c>
      <c r="B31" s="109">
        <f>'Feuil1 - Tableau 1'!AJ47</f>
        <v>20</v>
      </c>
      <c r="C31" s="110">
        <f t="shared" si="0"/>
        <v>1</v>
      </c>
    </row>
    <row r="32" spans="1:3" ht="21.3" customHeight="1">
      <c r="A32" s="111" t="str">
        <f>'Feuil1 - Tableau 1'!AK$1</f>
        <v>LOPEZ</v>
      </c>
      <c r="B32" s="112">
        <f>'Feuil1 - Tableau 1'!AK47</f>
        <v>11.458333333333334</v>
      </c>
      <c r="C32" s="113">
        <f t="shared" si="0"/>
        <v>33</v>
      </c>
    </row>
    <row r="33" spans="1:3" ht="21.3" customHeight="1">
      <c r="A33" s="108" t="str">
        <f>'Feuil1 - Tableau 1'!AL$1</f>
        <v>MENARD</v>
      </c>
      <c r="B33" s="109">
        <f>'Feuil1 - Tableau 1'!AL47</f>
        <v>15.208333333333334</v>
      </c>
      <c r="C33" s="110">
        <f t="shared" si="0"/>
        <v>11</v>
      </c>
    </row>
    <row r="34" spans="1:3" ht="21.3" customHeight="1">
      <c r="A34" s="111" t="str">
        <f>'Feuil1 - Tableau 1'!AM$1</f>
        <v>PARIS</v>
      </c>
      <c r="B34" s="112">
        <f>'Feuil1 - Tableau 1'!AM47</f>
        <v>16.25</v>
      </c>
      <c r="C34" s="113">
        <f t="shared" si="0"/>
        <v>6</v>
      </c>
    </row>
    <row r="35" spans="1:3" ht="21.3" customHeight="1">
      <c r="A35" s="108" t="str">
        <f>'Feuil1 - Tableau 1'!AN$1</f>
        <v>PASCAT</v>
      </c>
      <c r="B35" s="109">
        <f>'Feuil1 - Tableau 1'!AN47</f>
        <v>13.333333333333334</v>
      </c>
      <c r="C35" s="110">
        <f t="shared" si="0"/>
        <v>22</v>
      </c>
    </row>
    <row r="36" spans="1:3" ht="34.35" customHeight="1">
      <c r="A36" s="111" t="str">
        <f>'Feuil1 - Tableau 1'!AO$1</f>
        <v>PELISSIER</v>
      </c>
      <c r="B36" s="112">
        <f>'Feuil1 - Tableau 1'!AO47</f>
        <v>12.083333333333334</v>
      </c>
      <c r="C36" s="113">
        <f t="shared" si="0"/>
        <v>28</v>
      </c>
    </row>
    <row r="37" spans="1:3" ht="21.3" customHeight="1">
      <c r="A37" s="108" t="str">
        <f>'Feuil1 - Tableau 1'!AP$1</f>
        <v>PÈRE</v>
      </c>
      <c r="B37" s="109">
        <f>'Feuil1 - Tableau 1'!AP47</f>
        <v>17.083333333333332</v>
      </c>
      <c r="C37" s="110">
        <f t="shared" si="0"/>
        <v>3</v>
      </c>
    </row>
    <row r="38" spans="1:3" ht="21.3" customHeight="1">
      <c r="A38" s="111" t="str">
        <f>'Feuil1 - Tableau 1'!AQ$1</f>
        <v>PETITMANGIN</v>
      </c>
      <c r="B38" s="112">
        <f>'Feuil1 - Tableau 1'!AQ47</f>
        <v>12.291666666666666</v>
      </c>
      <c r="C38" s="113">
        <f t="shared" si="0"/>
        <v>27</v>
      </c>
    </row>
    <row r="39" spans="1:3" ht="34.35" customHeight="1">
      <c r="A39" s="108" t="str">
        <f>'Feuil1 - Tableau 1'!AR$1</f>
        <v>PUNGIER</v>
      </c>
      <c r="B39" s="109">
        <f>'Feuil1 - Tableau 1'!AR47</f>
        <v>13.75</v>
      </c>
      <c r="C39" s="110">
        <f t="shared" si="0"/>
        <v>17</v>
      </c>
    </row>
    <row r="40" spans="1:3" ht="21.3" customHeight="1">
      <c r="A40" s="111" t="str">
        <f>'Feuil1 - Tableau 1'!AS$1</f>
        <v>RABIER</v>
      </c>
      <c r="B40" s="112">
        <f>'Feuil1 - Tableau 1'!AS47</f>
        <v>10.833333333333334</v>
      </c>
      <c r="C40" s="113">
        <f t="shared" si="0"/>
        <v>35</v>
      </c>
    </row>
    <row r="41" spans="1:3" ht="21.3" customHeight="1">
      <c r="A41" s="108" t="str">
        <f>'Feuil1 - Tableau 1'!AT$1</f>
        <v>RICHARD</v>
      </c>
      <c r="B41" s="109">
        <f>'Feuil1 - Tableau 1'!AT47</f>
        <v>13.541666666666666</v>
      </c>
      <c r="C41" s="110">
        <f t="shared" si="0"/>
        <v>19</v>
      </c>
    </row>
    <row r="42" spans="1:3" ht="21.3" customHeight="1">
      <c r="A42" s="111" t="str">
        <f>'Feuil1 - Tableau 1'!AU$1</f>
        <v>SALIBA</v>
      </c>
      <c r="B42" s="112">
        <f>'Feuil1 - Tableau 1'!AU47</f>
        <v>15.416666666666666</v>
      </c>
      <c r="C42" s="113">
        <f>RANK(B42,$B$1:$B$44)</f>
        <v>9</v>
      </c>
    </row>
    <row r="43" spans="1:3" ht="21.3" customHeight="1">
      <c r="A43" s="108" t="str">
        <f>'Feuil1 - Tableau 1'!AV1</f>
        <v>TARBOURIECH</v>
      </c>
      <c r="B43" s="109">
        <f>'Feuil1 - Tableau 1'!AV47</f>
        <v>12.708333333333334</v>
      </c>
      <c r="C43" s="110">
        <f>RANK(B43,$B$1:$B$44)</f>
        <v>25</v>
      </c>
    </row>
    <row r="44" spans="1:3" ht="21.3" customHeight="1">
      <c r="A44" s="111" t="str">
        <f>'Feuil1 - Tableau 1'!AW1</f>
        <v>WENZEL</v>
      </c>
      <c r="B44" s="112">
        <f>'Feuil1 - Tableau 1'!AW47</f>
        <v>12.291666666666666</v>
      </c>
      <c r="C44" s="113">
        <f>RANK(B44,$B$1:$B$44)</f>
        <v>28</v>
      </c>
    </row>
    <row r="45" spans="1:3" ht="20.399999999999999" customHeight="1">
      <c r="A45" s="98"/>
      <c r="B45" s="98"/>
      <c r="C45" s="98"/>
    </row>
    <row r="46" spans="1:3" ht="20.399999999999999" customHeight="1">
      <c r="A46" s="105"/>
      <c r="B46" s="105"/>
      <c r="C46" s="105"/>
    </row>
    <row r="47" spans="1:3" ht="20.399999999999999" customHeight="1">
      <c r="A47" s="98"/>
      <c r="B47" s="98"/>
      <c r="C47" s="98"/>
    </row>
  </sheetData>
  <pageMargins left="1" right="1" top="1" bottom="1" header="0.25" footer="0.25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Feuil1 - Tableau 1</vt:lpstr>
      <vt:lpstr>Feuil1 - Bilan</vt:lpstr>
      <vt:lpstr>Feuil1 - Dessins</vt:lpstr>
      <vt:lpstr>Feuille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 Falcou</dc:creator>
  <cp:lastModifiedBy>Serge</cp:lastModifiedBy>
  <dcterms:created xsi:type="dcterms:W3CDTF">2016-10-10T14:56:47Z</dcterms:created>
  <dcterms:modified xsi:type="dcterms:W3CDTF">2016-10-18T23:14:27Z</dcterms:modified>
</cp:coreProperties>
</file>